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360" windowHeight="7995" tabRatio="780"/>
  </bookViews>
  <sheets>
    <sheet name="Ark1" sheetId="13" r:id="rId1"/>
    <sheet name="Budget 2018 Samlet" sheetId="12" r:id="rId2"/>
    <sheet name="Fællesudgifter" sheetId="15" r:id="rId3"/>
    <sheet name="Budget 2018 alle afd." sheetId="1" r:id="rId4"/>
    <sheet name="Bordtennis" sheetId="3" r:id="rId5"/>
    <sheet name="Bowling" sheetId="4" r:id="rId6"/>
    <sheet name="Bueskydning" sheetId="5" r:id="rId7"/>
    <sheet name="Fodbold" sheetId="6" r:id="rId8"/>
    <sheet name="Idrætsuniverset" sheetId="14" r:id="rId9"/>
    <sheet name="Volleyball" sheetId="7" r:id="rId10"/>
    <sheet name="Snooker" sheetId="8" r:id="rId11"/>
    <sheet name="Svømning" sheetId="9" r:id="rId12"/>
  </sheets>
  <definedNames>
    <definedName name="_xlnm.Print_Area" localSheetId="4">Bordtennis!$A$1:$Q$31</definedName>
    <definedName name="_xlnm.Print_Area" localSheetId="5">Bowling!$A$1:$Q$32</definedName>
    <definedName name="_xlnm.Print_Area" localSheetId="3">'Budget 2018 alle afd.'!$A$1:$R$34</definedName>
    <definedName name="_xlnm.Print_Area" localSheetId="1">'Budget 2018 Samlet'!$A$1:$P$183</definedName>
    <definedName name="_xlnm.Print_Area" localSheetId="6">Bueskydning!$A$1:$Q$31</definedName>
    <definedName name="_xlnm.Print_Area" localSheetId="7">Fodbold!$A$1:$Q$31</definedName>
    <definedName name="_xlnm.Print_Area" localSheetId="2">Fællesudgifter!$A$1:$S$190</definedName>
    <definedName name="_xlnm.Print_Area" localSheetId="8">Idrætsuniverset!$A$1:$Q$31</definedName>
    <definedName name="_xlnm.Print_Area" localSheetId="10">Snooker!$A$1:$Q$31</definedName>
    <definedName name="_xlnm.Print_Area" localSheetId="11">Svømning!$A$1:$Q$31</definedName>
    <definedName name="_xlnm.Print_Area" localSheetId="9">Volleyball!$A$1:$Q$31</definedName>
    <definedName name="_xlnm.Print_Titles" localSheetId="1">'Budget 2018 Samlet'!$2:$2</definedName>
  </definedNames>
  <calcPr calcId="145621"/>
</workbook>
</file>

<file path=xl/calcChain.xml><?xml version="1.0" encoding="utf-8"?>
<calcChain xmlns="http://schemas.openxmlformats.org/spreadsheetml/2006/main">
  <c r="O55" i="12" l="1"/>
  <c r="O56" i="12"/>
  <c r="O60" i="12"/>
  <c r="O64" i="12"/>
  <c r="O72" i="12"/>
  <c r="O73" i="12"/>
  <c r="O77" i="12"/>
  <c r="O81" i="12"/>
  <c r="O89" i="12"/>
  <c r="O90" i="12"/>
  <c r="O94" i="12"/>
  <c r="O98" i="12"/>
  <c r="O106" i="12"/>
  <c r="O107" i="12"/>
  <c r="O111" i="12"/>
  <c r="O115" i="12"/>
  <c r="O123" i="12"/>
  <c r="O124" i="12"/>
  <c r="O128" i="12"/>
  <c r="O132" i="12"/>
  <c r="O140" i="12"/>
  <c r="O141" i="12"/>
  <c r="O145" i="12"/>
  <c r="O149" i="12"/>
  <c r="O157" i="12"/>
  <c r="O158" i="12"/>
  <c r="O162" i="12"/>
  <c r="O166" i="12"/>
  <c r="S35" i="15"/>
  <c r="S33" i="15"/>
  <c r="Q33" i="15"/>
  <c r="O180" i="15"/>
  <c r="N171" i="15"/>
  <c r="M171" i="15"/>
  <c r="L171" i="15"/>
  <c r="K171" i="15"/>
  <c r="J171" i="15"/>
  <c r="I171" i="15"/>
  <c r="H171" i="15"/>
  <c r="G171" i="15"/>
  <c r="F171" i="15"/>
  <c r="E171" i="15"/>
  <c r="D171" i="15"/>
  <c r="C171" i="15"/>
  <c r="O171" i="15" s="1"/>
  <c r="N170" i="15"/>
  <c r="M170" i="15"/>
  <c r="L170" i="15"/>
  <c r="K170" i="15"/>
  <c r="J170" i="15"/>
  <c r="I170" i="15"/>
  <c r="H170" i="15"/>
  <c r="G170" i="15"/>
  <c r="F170" i="15"/>
  <c r="E170" i="15"/>
  <c r="D170" i="15"/>
  <c r="C170" i="15"/>
  <c r="O170" i="15" s="1"/>
  <c r="N169" i="15"/>
  <c r="M169" i="15"/>
  <c r="L169" i="15"/>
  <c r="K169" i="15"/>
  <c r="J169" i="15"/>
  <c r="I169" i="15"/>
  <c r="H169" i="15"/>
  <c r="G169" i="15"/>
  <c r="F169" i="15"/>
  <c r="E169" i="15"/>
  <c r="D169" i="15"/>
  <c r="C169" i="15"/>
  <c r="O169" i="15" s="1"/>
  <c r="N168" i="15"/>
  <c r="M168" i="15"/>
  <c r="L168" i="15"/>
  <c r="K168" i="15"/>
  <c r="J168" i="15"/>
  <c r="I168" i="15"/>
  <c r="H168" i="15"/>
  <c r="G168" i="15"/>
  <c r="F168" i="15"/>
  <c r="E168" i="15"/>
  <c r="D168" i="15"/>
  <c r="C168" i="15"/>
  <c r="O168" i="15" s="1"/>
  <c r="N167" i="15"/>
  <c r="M167" i="15"/>
  <c r="L167" i="15"/>
  <c r="K167" i="15"/>
  <c r="J167" i="15"/>
  <c r="I167" i="15"/>
  <c r="H167" i="15"/>
  <c r="G167" i="15"/>
  <c r="F167" i="15"/>
  <c r="E167" i="15"/>
  <c r="D167" i="15"/>
  <c r="C167" i="15"/>
  <c r="O167" i="15" s="1"/>
  <c r="O166" i="15"/>
  <c r="N165" i="15"/>
  <c r="M165" i="15"/>
  <c r="L165" i="15"/>
  <c r="K165" i="15"/>
  <c r="J165" i="15"/>
  <c r="I165" i="15"/>
  <c r="H165" i="15"/>
  <c r="G165" i="15"/>
  <c r="F165" i="15"/>
  <c r="E165" i="15"/>
  <c r="D165" i="15"/>
  <c r="C165" i="15"/>
  <c r="N164" i="15"/>
  <c r="M164" i="15"/>
  <c r="L164" i="15"/>
  <c r="K164" i="15"/>
  <c r="J164" i="15"/>
  <c r="I164" i="15"/>
  <c r="H164" i="15"/>
  <c r="G164" i="15"/>
  <c r="F164" i="15"/>
  <c r="E164" i="15"/>
  <c r="D164" i="15"/>
  <c r="C164" i="15"/>
  <c r="N163" i="15"/>
  <c r="N172" i="15" s="1"/>
  <c r="M163" i="15"/>
  <c r="L163" i="15"/>
  <c r="L172" i="15" s="1"/>
  <c r="K163" i="15"/>
  <c r="J163" i="15"/>
  <c r="J172" i="15" s="1"/>
  <c r="I163" i="15"/>
  <c r="H163" i="15"/>
  <c r="H172" i="15" s="1"/>
  <c r="G163" i="15"/>
  <c r="F163" i="15"/>
  <c r="F172" i="15" s="1"/>
  <c r="E163" i="15"/>
  <c r="D163" i="15"/>
  <c r="D172" i="15" s="1"/>
  <c r="C163" i="15"/>
  <c r="O162" i="15"/>
  <c r="N160" i="15"/>
  <c r="M160" i="15"/>
  <c r="L160" i="15"/>
  <c r="K160" i="15"/>
  <c r="J160" i="15"/>
  <c r="I160" i="15"/>
  <c r="H160" i="15"/>
  <c r="G160" i="15"/>
  <c r="F160" i="15"/>
  <c r="E160" i="15"/>
  <c r="D160" i="15"/>
  <c r="C160" i="15"/>
  <c r="O158" i="15"/>
  <c r="O157" i="15"/>
  <c r="N154" i="15"/>
  <c r="M154" i="15"/>
  <c r="L154" i="15"/>
  <c r="K154" i="15"/>
  <c r="J154" i="15"/>
  <c r="I154" i="15"/>
  <c r="H154" i="15"/>
  <c r="G154" i="15"/>
  <c r="F154" i="15"/>
  <c r="E154" i="15"/>
  <c r="D154" i="15"/>
  <c r="C154" i="15"/>
  <c r="N153" i="15"/>
  <c r="M153" i="15"/>
  <c r="L153" i="15"/>
  <c r="K153" i="15"/>
  <c r="J153" i="15"/>
  <c r="I153" i="15"/>
  <c r="H153" i="15"/>
  <c r="G153" i="15"/>
  <c r="F153" i="15"/>
  <c r="E153" i="15"/>
  <c r="D153" i="15"/>
  <c r="C153" i="15"/>
  <c r="N152" i="15"/>
  <c r="M152" i="15"/>
  <c r="L152" i="15"/>
  <c r="K152" i="15"/>
  <c r="J152" i="15"/>
  <c r="I152" i="15"/>
  <c r="H152" i="15"/>
  <c r="G152" i="15"/>
  <c r="F152" i="15"/>
  <c r="E152" i="15"/>
  <c r="D152" i="15"/>
  <c r="C152" i="15"/>
  <c r="N151" i="15"/>
  <c r="M151" i="15"/>
  <c r="L151" i="15"/>
  <c r="K151" i="15"/>
  <c r="J151" i="15"/>
  <c r="I151" i="15"/>
  <c r="H151" i="15"/>
  <c r="G151" i="15"/>
  <c r="F151" i="15"/>
  <c r="E151" i="15"/>
  <c r="D151" i="15"/>
  <c r="C151" i="15"/>
  <c r="O151" i="15" s="1"/>
  <c r="N150" i="15"/>
  <c r="M150" i="15"/>
  <c r="L150" i="15"/>
  <c r="K150" i="15"/>
  <c r="J150" i="15"/>
  <c r="I150" i="15"/>
  <c r="H150" i="15"/>
  <c r="G150" i="15"/>
  <c r="F150" i="15"/>
  <c r="E150" i="15"/>
  <c r="D150" i="15"/>
  <c r="C150" i="15"/>
  <c r="O150" i="15" s="1"/>
  <c r="O149" i="15"/>
  <c r="N148" i="15"/>
  <c r="M148" i="15"/>
  <c r="L148" i="15"/>
  <c r="K148" i="15"/>
  <c r="J148" i="15"/>
  <c r="I148" i="15"/>
  <c r="H148" i="15"/>
  <c r="G148" i="15"/>
  <c r="F148" i="15"/>
  <c r="E148" i="15"/>
  <c r="D148" i="15"/>
  <c r="C148" i="15"/>
  <c r="N147" i="15"/>
  <c r="M147" i="15"/>
  <c r="L147" i="15"/>
  <c r="K147" i="15"/>
  <c r="J147" i="15"/>
  <c r="I147" i="15"/>
  <c r="H147" i="15"/>
  <c r="G147" i="15"/>
  <c r="F147" i="15"/>
  <c r="E147" i="15"/>
  <c r="D147" i="15"/>
  <c r="C147" i="15"/>
  <c r="N146" i="15"/>
  <c r="N155" i="15" s="1"/>
  <c r="M146" i="15"/>
  <c r="L146" i="15"/>
  <c r="L155" i="15" s="1"/>
  <c r="K146" i="15"/>
  <c r="J146" i="15"/>
  <c r="J155" i="15" s="1"/>
  <c r="I146" i="15"/>
  <c r="H146" i="15"/>
  <c r="H155" i="15" s="1"/>
  <c r="G146" i="15"/>
  <c r="F146" i="15"/>
  <c r="F155" i="15" s="1"/>
  <c r="E146" i="15"/>
  <c r="D146" i="15"/>
  <c r="D155" i="15" s="1"/>
  <c r="C146" i="15"/>
  <c r="O145" i="15"/>
  <c r="N143" i="15"/>
  <c r="M143" i="15"/>
  <c r="L143" i="15"/>
  <c r="K143" i="15"/>
  <c r="J143" i="15"/>
  <c r="I143" i="15"/>
  <c r="H143" i="15"/>
  <c r="G143" i="15"/>
  <c r="F143" i="15"/>
  <c r="E143" i="15"/>
  <c r="D143" i="15"/>
  <c r="C143" i="15"/>
  <c r="L142" i="15"/>
  <c r="L144" i="15" s="1"/>
  <c r="H142" i="15"/>
  <c r="H144" i="15" s="1"/>
  <c r="O141" i="15"/>
  <c r="O140" i="15"/>
  <c r="N137" i="15"/>
  <c r="M137" i="15"/>
  <c r="L137" i="15"/>
  <c r="K137" i="15"/>
  <c r="J137" i="15"/>
  <c r="I137" i="15"/>
  <c r="H137" i="15"/>
  <c r="G137" i="15"/>
  <c r="F137" i="15"/>
  <c r="E137" i="15"/>
  <c r="D137" i="15"/>
  <c r="C137" i="15"/>
  <c r="N136" i="15"/>
  <c r="M136" i="15"/>
  <c r="L136" i="15"/>
  <c r="K136" i="15"/>
  <c r="J136" i="15"/>
  <c r="I136" i="15"/>
  <c r="H136" i="15"/>
  <c r="G136" i="15"/>
  <c r="F136" i="15"/>
  <c r="E136" i="15"/>
  <c r="D136" i="15"/>
  <c r="C136" i="15"/>
  <c r="O136" i="15" s="1"/>
  <c r="N135" i="15"/>
  <c r="M135" i="15"/>
  <c r="L135" i="15"/>
  <c r="K135" i="15"/>
  <c r="J135" i="15"/>
  <c r="I135" i="15"/>
  <c r="H135" i="15"/>
  <c r="G135" i="15"/>
  <c r="F135" i="15"/>
  <c r="E135" i="15"/>
  <c r="D135" i="15"/>
  <c r="C135" i="15"/>
  <c r="N134" i="15"/>
  <c r="M134" i="15"/>
  <c r="L134" i="15"/>
  <c r="K134" i="15"/>
  <c r="J134" i="15"/>
  <c r="I134" i="15"/>
  <c r="H134" i="15"/>
  <c r="G134" i="15"/>
  <c r="F134" i="15"/>
  <c r="E134" i="15"/>
  <c r="D134" i="15"/>
  <c r="C134" i="15"/>
  <c r="O134" i="15" s="1"/>
  <c r="N133" i="15"/>
  <c r="M133" i="15"/>
  <c r="L133" i="15"/>
  <c r="K133" i="15"/>
  <c r="J133" i="15"/>
  <c r="I133" i="15"/>
  <c r="H133" i="15"/>
  <c r="G133" i="15"/>
  <c r="F133" i="15"/>
  <c r="E133" i="15"/>
  <c r="D133" i="15"/>
  <c r="C133" i="15"/>
  <c r="O133" i="15" s="1"/>
  <c r="O132" i="15"/>
  <c r="N131" i="15"/>
  <c r="M131" i="15"/>
  <c r="L131" i="15"/>
  <c r="K131" i="15"/>
  <c r="J131" i="15"/>
  <c r="I131" i="15"/>
  <c r="H131" i="15"/>
  <c r="G131" i="15"/>
  <c r="F131" i="15"/>
  <c r="E131" i="15"/>
  <c r="D131" i="15"/>
  <c r="C131" i="15"/>
  <c r="N130" i="15"/>
  <c r="M130" i="15"/>
  <c r="L130" i="15"/>
  <c r="K130" i="15"/>
  <c r="J130" i="15"/>
  <c r="I130" i="15"/>
  <c r="H130" i="15"/>
  <c r="G130" i="15"/>
  <c r="F130" i="15"/>
  <c r="E130" i="15"/>
  <c r="D130" i="15"/>
  <c r="C130" i="15"/>
  <c r="N129" i="15"/>
  <c r="N138" i="15" s="1"/>
  <c r="M129" i="15"/>
  <c r="L129" i="15"/>
  <c r="L138" i="15" s="1"/>
  <c r="K129" i="15"/>
  <c r="J129" i="15"/>
  <c r="J138" i="15" s="1"/>
  <c r="I129" i="15"/>
  <c r="H129" i="15"/>
  <c r="H138" i="15" s="1"/>
  <c r="G129" i="15"/>
  <c r="F129" i="15"/>
  <c r="F138" i="15" s="1"/>
  <c r="E129" i="15"/>
  <c r="D129" i="15"/>
  <c r="D138" i="15" s="1"/>
  <c r="C129" i="15"/>
  <c r="O128" i="15"/>
  <c r="N126" i="15"/>
  <c r="M126" i="15"/>
  <c r="L126" i="15"/>
  <c r="K126" i="15"/>
  <c r="J126" i="15"/>
  <c r="I126" i="15"/>
  <c r="H126" i="15"/>
  <c r="G126" i="15"/>
  <c r="F126" i="15"/>
  <c r="E126" i="15"/>
  <c r="D126" i="15"/>
  <c r="C126" i="15"/>
  <c r="O124" i="15"/>
  <c r="O123" i="15"/>
  <c r="N120" i="15"/>
  <c r="M120" i="15"/>
  <c r="L120" i="15"/>
  <c r="K120" i="15"/>
  <c r="J120" i="15"/>
  <c r="I120" i="15"/>
  <c r="H120" i="15"/>
  <c r="G120" i="15"/>
  <c r="F120" i="15"/>
  <c r="E120" i="15"/>
  <c r="D120" i="15"/>
  <c r="C120" i="15"/>
  <c r="N119" i="15"/>
  <c r="M119" i="15"/>
  <c r="L119" i="15"/>
  <c r="K119" i="15"/>
  <c r="J119" i="15"/>
  <c r="I119" i="15"/>
  <c r="H119" i="15"/>
  <c r="G119" i="15"/>
  <c r="F119" i="15"/>
  <c r="E119" i="15"/>
  <c r="D119" i="15"/>
  <c r="C119" i="15"/>
  <c r="N118" i="15"/>
  <c r="M118" i="15"/>
  <c r="L118" i="15"/>
  <c r="K118" i="15"/>
  <c r="J118" i="15"/>
  <c r="I118" i="15"/>
  <c r="H118" i="15"/>
  <c r="G118" i="15"/>
  <c r="F118" i="15"/>
  <c r="E118" i="15"/>
  <c r="D118" i="15"/>
  <c r="C118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N116" i="15"/>
  <c r="M116" i="15"/>
  <c r="L116" i="15"/>
  <c r="K116" i="15"/>
  <c r="J116" i="15"/>
  <c r="I116" i="15"/>
  <c r="H116" i="15"/>
  <c r="G116" i="15"/>
  <c r="F116" i="15"/>
  <c r="E116" i="15"/>
  <c r="D116" i="15"/>
  <c r="C116" i="15"/>
  <c r="O116" i="15" s="1"/>
  <c r="O115" i="15"/>
  <c r="N114" i="15"/>
  <c r="M114" i="15"/>
  <c r="L114" i="15"/>
  <c r="K114" i="15"/>
  <c r="J114" i="15"/>
  <c r="I114" i="15"/>
  <c r="H114" i="15"/>
  <c r="G114" i="15"/>
  <c r="F114" i="15"/>
  <c r="E114" i="15"/>
  <c r="D114" i="15"/>
  <c r="C114" i="15"/>
  <c r="N113" i="15"/>
  <c r="M113" i="15"/>
  <c r="L113" i="15"/>
  <c r="K113" i="15"/>
  <c r="J113" i="15"/>
  <c r="I113" i="15"/>
  <c r="H113" i="15"/>
  <c r="G113" i="15"/>
  <c r="F113" i="15"/>
  <c r="E113" i="15"/>
  <c r="D113" i="15"/>
  <c r="C113" i="15"/>
  <c r="N112" i="15"/>
  <c r="N121" i="15" s="1"/>
  <c r="M112" i="15"/>
  <c r="M121" i="15" s="1"/>
  <c r="L112" i="15"/>
  <c r="L121" i="15" s="1"/>
  <c r="K112" i="15"/>
  <c r="J112" i="15"/>
  <c r="J121" i="15" s="1"/>
  <c r="I112" i="15"/>
  <c r="I121" i="15" s="1"/>
  <c r="H112" i="15"/>
  <c r="H121" i="15" s="1"/>
  <c r="G112" i="15"/>
  <c r="F112" i="15"/>
  <c r="F121" i="15" s="1"/>
  <c r="E112" i="15"/>
  <c r="E121" i="15" s="1"/>
  <c r="D112" i="15"/>
  <c r="D121" i="15" s="1"/>
  <c r="C112" i="15"/>
  <c r="O111" i="15"/>
  <c r="N109" i="15"/>
  <c r="M109" i="15"/>
  <c r="L109" i="15"/>
  <c r="K109" i="15"/>
  <c r="J109" i="15"/>
  <c r="I109" i="15"/>
  <c r="H109" i="15"/>
  <c r="G109" i="15"/>
  <c r="F109" i="15"/>
  <c r="E109" i="15"/>
  <c r="D109" i="15"/>
  <c r="O107" i="15"/>
  <c r="O106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O103" i="15" s="1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O102" i="15" s="1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O101" i="15" s="1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O100" i="15" s="1"/>
  <c r="N99" i="15"/>
  <c r="M99" i="15"/>
  <c r="L99" i="15"/>
  <c r="K99" i="15"/>
  <c r="J99" i="15"/>
  <c r="I99" i="15"/>
  <c r="H99" i="15"/>
  <c r="G99" i="15"/>
  <c r="F99" i="15"/>
  <c r="E99" i="15"/>
  <c r="D99" i="15"/>
  <c r="C99" i="15"/>
  <c r="O99" i="15" s="1"/>
  <c r="O98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N95" i="15"/>
  <c r="N104" i="15" s="1"/>
  <c r="M95" i="15"/>
  <c r="M104" i="15" s="1"/>
  <c r="L95" i="15"/>
  <c r="L104" i="15" s="1"/>
  <c r="K95" i="15"/>
  <c r="J95" i="15"/>
  <c r="J104" i="15" s="1"/>
  <c r="I95" i="15"/>
  <c r="I104" i="15" s="1"/>
  <c r="H95" i="15"/>
  <c r="H104" i="15" s="1"/>
  <c r="G95" i="15"/>
  <c r="F95" i="15"/>
  <c r="F104" i="15" s="1"/>
  <c r="E95" i="15"/>
  <c r="E104" i="15" s="1"/>
  <c r="D95" i="15"/>
  <c r="D104" i="15" s="1"/>
  <c r="C95" i="15"/>
  <c r="O94" i="15"/>
  <c r="N92" i="15"/>
  <c r="M92" i="15"/>
  <c r="L92" i="15"/>
  <c r="K92" i="15"/>
  <c r="J92" i="15"/>
  <c r="I92" i="15"/>
  <c r="H92" i="15"/>
  <c r="G92" i="15"/>
  <c r="F92" i="15"/>
  <c r="E92" i="15"/>
  <c r="D92" i="15"/>
  <c r="C92" i="15"/>
  <c r="O90" i="15"/>
  <c r="O89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O81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N78" i="15"/>
  <c r="N87" i="15" s="1"/>
  <c r="M78" i="15"/>
  <c r="M87" i="15" s="1"/>
  <c r="L78" i="15"/>
  <c r="L87" i="15" s="1"/>
  <c r="K78" i="15"/>
  <c r="J78" i="15"/>
  <c r="J87" i="15" s="1"/>
  <c r="I78" i="15"/>
  <c r="I87" i="15" s="1"/>
  <c r="H78" i="15"/>
  <c r="H87" i="15" s="1"/>
  <c r="G78" i="15"/>
  <c r="F78" i="15"/>
  <c r="E78" i="15"/>
  <c r="E87" i="15" s="1"/>
  <c r="D78" i="15"/>
  <c r="D87" i="15" s="1"/>
  <c r="C78" i="15"/>
  <c r="O77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O73" i="15"/>
  <c r="O72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O69" i="15" s="1"/>
  <c r="N68" i="15"/>
  <c r="M68" i="15"/>
  <c r="L68" i="15"/>
  <c r="K68" i="15"/>
  <c r="J68" i="15"/>
  <c r="I68" i="15"/>
  <c r="H68" i="15"/>
  <c r="G68" i="15"/>
  <c r="F68" i="15"/>
  <c r="E68" i="15"/>
  <c r="D68" i="15"/>
  <c r="C68" i="15"/>
  <c r="O68" i="15" s="1"/>
  <c r="N67" i="15"/>
  <c r="M67" i="15"/>
  <c r="L67" i="15"/>
  <c r="K67" i="15"/>
  <c r="J67" i="15"/>
  <c r="I67" i="15"/>
  <c r="H67" i="15"/>
  <c r="G67" i="15"/>
  <c r="F67" i="15"/>
  <c r="E67" i="15"/>
  <c r="D67" i="15"/>
  <c r="C67" i="15"/>
  <c r="O67" i="15" s="1"/>
  <c r="N66" i="15"/>
  <c r="M66" i="15"/>
  <c r="L66" i="15"/>
  <c r="K66" i="15"/>
  <c r="J66" i="15"/>
  <c r="I66" i="15"/>
  <c r="H66" i="15"/>
  <c r="G66" i="15"/>
  <c r="F66" i="15"/>
  <c r="E66" i="15"/>
  <c r="D66" i="15"/>
  <c r="C66" i="15"/>
  <c r="O66" i="15" s="1"/>
  <c r="N65" i="15"/>
  <c r="M65" i="15"/>
  <c r="L65" i="15"/>
  <c r="K65" i="15"/>
  <c r="J65" i="15"/>
  <c r="I65" i="15"/>
  <c r="H65" i="15"/>
  <c r="G65" i="15"/>
  <c r="F65" i="15"/>
  <c r="E65" i="15"/>
  <c r="D65" i="15"/>
  <c r="C65" i="15"/>
  <c r="O65" i="15" s="1"/>
  <c r="O64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N61" i="15"/>
  <c r="N70" i="15" s="1"/>
  <c r="M61" i="15"/>
  <c r="M70" i="15" s="1"/>
  <c r="L61" i="15"/>
  <c r="L70" i="15" s="1"/>
  <c r="K61" i="15"/>
  <c r="J61" i="15"/>
  <c r="J70" i="15" s="1"/>
  <c r="I61" i="15"/>
  <c r="I70" i="15" s="1"/>
  <c r="H61" i="15"/>
  <c r="H70" i="15" s="1"/>
  <c r="G61" i="15"/>
  <c r="F61" i="15"/>
  <c r="F70" i="15" s="1"/>
  <c r="E61" i="15"/>
  <c r="E70" i="15" s="1"/>
  <c r="D61" i="15"/>
  <c r="D70" i="15" s="1"/>
  <c r="C61" i="15"/>
  <c r="O60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O56" i="15"/>
  <c r="O55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O47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O43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O39" i="15"/>
  <c r="N33" i="15"/>
  <c r="L33" i="15"/>
  <c r="K33" i="15"/>
  <c r="J33" i="15"/>
  <c r="I33" i="15"/>
  <c r="H33" i="15"/>
  <c r="G33" i="15"/>
  <c r="F33" i="15"/>
  <c r="E33" i="15"/>
  <c r="D33" i="15"/>
  <c r="C33" i="15"/>
  <c r="O32" i="15"/>
  <c r="O31" i="15"/>
  <c r="O30" i="15"/>
  <c r="O29" i="15"/>
  <c r="O28" i="15"/>
  <c r="O27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N25" i="15"/>
  <c r="N35" i="15" s="1"/>
  <c r="M25" i="15"/>
  <c r="L25" i="15"/>
  <c r="L35" i="15" s="1"/>
  <c r="K25" i="15"/>
  <c r="K35" i="15" s="1"/>
  <c r="J25" i="15"/>
  <c r="J35" i="15" s="1"/>
  <c r="I25" i="15"/>
  <c r="I35" i="15" s="1"/>
  <c r="H25" i="15"/>
  <c r="H35" i="15" s="1"/>
  <c r="G25" i="15"/>
  <c r="G35" i="15" s="1"/>
  <c r="F25" i="15"/>
  <c r="F35" i="15" s="1"/>
  <c r="E25" i="15"/>
  <c r="E35" i="15" s="1"/>
  <c r="D25" i="15"/>
  <c r="D35" i="15" s="1"/>
  <c r="C25" i="15"/>
  <c r="C35" i="15" s="1"/>
  <c r="O24" i="15"/>
  <c r="O23" i="15"/>
  <c r="O22" i="15"/>
  <c r="O21" i="15"/>
  <c r="O20" i="15"/>
  <c r="O19" i="15"/>
  <c r="O18" i="15"/>
  <c r="O14" i="15"/>
  <c r="O13" i="15"/>
  <c r="O12" i="15"/>
  <c r="O11" i="15"/>
  <c r="O10" i="15"/>
  <c r="N8" i="15"/>
  <c r="N15" i="15" s="1"/>
  <c r="M8" i="15"/>
  <c r="M15" i="15" s="1"/>
  <c r="L8" i="15"/>
  <c r="L15" i="15" s="1"/>
  <c r="K8" i="15"/>
  <c r="K15" i="15" s="1"/>
  <c r="J8" i="15"/>
  <c r="J15" i="15" s="1"/>
  <c r="I8" i="15"/>
  <c r="I15" i="15" s="1"/>
  <c r="H8" i="15"/>
  <c r="H15" i="15" s="1"/>
  <c r="G8" i="15"/>
  <c r="G15" i="15" s="1"/>
  <c r="F8" i="15"/>
  <c r="F15" i="15" s="1"/>
  <c r="E8" i="15"/>
  <c r="E15" i="15" s="1"/>
  <c r="D8" i="15"/>
  <c r="D15" i="15" s="1"/>
  <c r="C8" i="15"/>
  <c r="C15" i="15" s="1"/>
  <c r="O7" i="15"/>
  <c r="O6" i="15"/>
  <c r="O5" i="15"/>
  <c r="O4" i="15"/>
  <c r="D31" i="1"/>
  <c r="N31" i="1"/>
  <c r="L31" i="1"/>
  <c r="K31" i="1"/>
  <c r="J31" i="1"/>
  <c r="I31" i="1"/>
  <c r="H31" i="1"/>
  <c r="G31" i="1"/>
  <c r="F31" i="1"/>
  <c r="E31" i="1"/>
  <c r="N30" i="1"/>
  <c r="M30" i="1"/>
  <c r="L30" i="1"/>
  <c r="K30" i="1"/>
  <c r="J30" i="1"/>
  <c r="I30" i="1"/>
  <c r="H30" i="1"/>
  <c r="G30" i="1"/>
  <c r="F30" i="1"/>
  <c r="E30" i="1"/>
  <c r="D30" i="1"/>
  <c r="N29" i="1"/>
  <c r="M29" i="1"/>
  <c r="L29" i="1"/>
  <c r="K29" i="1"/>
  <c r="J29" i="1"/>
  <c r="I29" i="1"/>
  <c r="H29" i="1"/>
  <c r="G29" i="1"/>
  <c r="F29" i="1"/>
  <c r="E29" i="1"/>
  <c r="D29" i="1"/>
  <c r="N27" i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E22" i="1"/>
  <c r="D22" i="1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N13" i="1"/>
  <c r="M13" i="1"/>
  <c r="L13" i="1"/>
  <c r="K13" i="1"/>
  <c r="J13" i="1"/>
  <c r="I13" i="1"/>
  <c r="H13" i="1"/>
  <c r="G13" i="1"/>
  <c r="F13" i="1"/>
  <c r="E13" i="1"/>
  <c r="D13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C9" i="1"/>
  <c r="C31" i="1"/>
  <c r="C30" i="1"/>
  <c r="C29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O43" i="12"/>
  <c r="O47" i="12"/>
  <c r="O180" i="12"/>
  <c r="M31" i="4"/>
  <c r="M33" i="15" s="1"/>
  <c r="M31" i="1" l="1"/>
  <c r="M35" i="15"/>
  <c r="O126" i="15"/>
  <c r="O143" i="15"/>
  <c r="C70" i="15"/>
  <c r="G70" i="15"/>
  <c r="K70" i="15"/>
  <c r="O78" i="15"/>
  <c r="G87" i="15"/>
  <c r="K87" i="15"/>
  <c r="C104" i="15"/>
  <c r="G104" i="15"/>
  <c r="O104" i="15" s="1"/>
  <c r="K104" i="15"/>
  <c r="G121" i="15"/>
  <c r="K121" i="15"/>
  <c r="F87" i="15"/>
  <c r="O80" i="15"/>
  <c r="O79" i="15"/>
  <c r="O62" i="15"/>
  <c r="O96" i="15"/>
  <c r="O113" i="15"/>
  <c r="C138" i="15"/>
  <c r="E138" i="15"/>
  <c r="G138" i="15"/>
  <c r="I138" i="15"/>
  <c r="O138" i="15" s="1"/>
  <c r="K138" i="15"/>
  <c r="M138" i="15"/>
  <c r="O130" i="15"/>
  <c r="O131" i="15"/>
  <c r="H156" i="15"/>
  <c r="L156" i="15"/>
  <c r="O146" i="15"/>
  <c r="E155" i="15"/>
  <c r="G155" i="15"/>
  <c r="I155" i="15"/>
  <c r="K155" i="15"/>
  <c r="M155" i="15"/>
  <c r="O147" i="15"/>
  <c r="C172" i="15"/>
  <c r="O172" i="15" s="1"/>
  <c r="E172" i="15"/>
  <c r="G172" i="15"/>
  <c r="I172" i="15"/>
  <c r="K172" i="15"/>
  <c r="M172" i="15"/>
  <c r="O41" i="15"/>
  <c r="D53" i="15"/>
  <c r="F53" i="15"/>
  <c r="H53" i="15"/>
  <c r="J53" i="15"/>
  <c r="L53" i="15"/>
  <c r="N53" i="15"/>
  <c r="O48" i="15"/>
  <c r="O49" i="15"/>
  <c r="O50" i="15"/>
  <c r="O51" i="15"/>
  <c r="O52" i="15"/>
  <c r="O58" i="15"/>
  <c r="O26" i="15"/>
  <c r="O33" i="15"/>
  <c r="O44" i="15"/>
  <c r="E53" i="15"/>
  <c r="G53" i="15"/>
  <c r="I53" i="15"/>
  <c r="K53" i="15"/>
  <c r="M53" i="15"/>
  <c r="O45" i="15"/>
  <c r="O46" i="15"/>
  <c r="O63" i="15"/>
  <c r="O97" i="15"/>
  <c r="O112" i="15"/>
  <c r="O114" i="15"/>
  <c r="O148" i="15"/>
  <c r="O164" i="15"/>
  <c r="O165" i="15"/>
  <c r="O75" i="15"/>
  <c r="O82" i="15"/>
  <c r="O83" i="15"/>
  <c r="O84" i="15"/>
  <c r="O85" i="15"/>
  <c r="O86" i="15"/>
  <c r="O92" i="15"/>
  <c r="O117" i="15"/>
  <c r="O118" i="15"/>
  <c r="O119" i="15"/>
  <c r="O120" i="15"/>
  <c r="O135" i="15"/>
  <c r="O137" i="15"/>
  <c r="O152" i="15"/>
  <c r="O153" i="15"/>
  <c r="O154" i="15"/>
  <c r="O160" i="15"/>
  <c r="O15" i="15"/>
  <c r="O35" i="15"/>
  <c r="O70" i="15"/>
  <c r="O8" i="15"/>
  <c r="O25" i="15"/>
  <c r="C53" i="15"/>
  <c r="O61" i="15"/>
  <c r="C87" i="15"/>
  <c r="O95" i="15"/>
  <c r="C121" i="15"/>
  <c r="O121" i="15" s="1"/>
  <c r="O129" i="15"/>
  <c r="C155" i="15"/>
  <c r="O163" i="15"/>
  <c r="Q4" i="9"/>
  <c r="Q4" i="8"/>
  <c r="Q4" i="7"/>
  <c r="Q4" i="6"/>
  <c r="Q4" i="5"/>
  <c r="Q4" i="4"/>
  <c r="Q4" i="3"/>
  <c r="O155" i="15" l="1"/>
  <c r="O87" i="15"/>
  <c r="O53" i="15"/>
  <c r="D26" i="12"/>
  <c r="D131" i="12"/>
  <c r="E131" i="12"/>
  <c r="F131" i="12"/>
  <c r="G131" i="12"/>
  <c r="H131" i="12"/>
  <c r="I131" i="12"/>
  <c r="J131" i="12"/>
  <c r="K131" i="12"/>
  <c r="L131" i="12"/>
  <c r="M131" i="12"/>
  <c r="N131" i="12"/>
  <c r="D133" i="12" l="1"/>
  <c r="E133" i="12"/>
  <c r="F133" i="12"/>
  <c r="G133" i="12"/>
  <c r="H133" i="12"/>
  <c r="H138" i="12" s="1"/>
  <c r="I133" i="12"/>
  <c r="J133" i="12"/>
  <c r="K133" i="12"/>
  <c r="L133" i="12"/>
  <c r="M133" i="12"/>
  <c r="N133" i="12"/>
  <c r="D134" i="12"/>
  <c r="E134" i="12"/>
  <c r="F134" i="12"/>
  <c r="G134" i="12"/>
  <c r="H134" i="12"/>
  <c r="I134" i="12"/>
  <c r="J134" i="12"/>
  <c r="K134" i="12"/>
  <c r="L134" i="12"/>
  <c r="M134" i="12"/>
  <c r="N134" i="12"/>
  <c r="D135" i="12"/>
  <c r="E135" i="12"/>
  <c r="F135" i="12"/>
  <c r="G135" i="12"/>
  <c r="H135" i="12"/>
  <c r="I135" i="12"/>
  <c r="J135" i="12"/>
  <c r="K135" i="12"/>
  <c r="L135" i="12"/>
  <c r="M135" i="12"/>
  <c r="N135" i="12"/>
  <c r="D136" i="12"/>
  <c r="E136" i="12"/>
  <c r="F136" i="12"/>
  <c r="G136" i="12"/>
  <c r="H136" i="12"/>
  <c r="I136" i="12"/>
  <c r="J136" i="12"/>
  <c r="K136" i="12"/>
  <c r="L136" i="12"/>
  <c r="M136" i="12"/>
  <c r="N136" i="12"/>
  <c r="D137" i="12"/>
  <c r="E137" i="12"/>
  <c r="F137" i="12"/>
  <c r="G137" i="12"/>
  <c r="H137" i="12"/>
  <c r="I137" i="12"/>
  <c r="J137" i="12"/>
  <c r="K137" i="12"/>
  <c r="L137" i="12"/>
  <c r="M137" i="12"/>
  <c r="N137" i="12"/>
  <c r="D129" i="12"/>
  <c r="E129" i="12"/>
  <c r="F129" i="12"/>
  <c r="G129" i="12"/>
  <c r="H129" i="12"/>
  <c r="I129" i="12"/>
  <c r="J129" i="12"/>
  <c r="K129" i="12"/>
  <c r="L129" i="12"/>
  <c r="M129" i="12"/>
  <c r="N129" i="12"/>
  <c r="D130" i="12"/>
  <c r="E130" i="12"/>
  <c r="F130" i="12"/>
  <c r="G130" i="12"/>
  <c r="H130" i="12"/>
  <c r="I130" i="12"/>
  <c r="J130" i="12"/>
  <c r="K130" i="12"/>
  <c r="L130" i="12"/>
  <c r="M130" i="12"/>
  <c r="N130" i="12"/>
  <c r="D126" i="12"/>
  <c r="E126" i="12"/>
  <c r="F126" i="12"/>
  <c r="G126" i="12"/>
  <c r="H126" i="12"/>
  <c r="I126" i="12"/>
  <c r="J126" i="12"/>
  <c r="K126" i="12"/>
  <c r="L126" i="12"/>
  <c r="M126" i="12"/>
  <c r="N126" i="12"/>
  <c r="C137" i="12"/>
  <c r="C136" i="12"/>
  <c r="O136" i="12" s="1"/>
  <c r="C135" i="12"/>
  <c r="C134" i="12"/>
  <c r="C133" i="12"/>
  <c r="C131" i="12"/>
  <c r="O131" i="12" s="1"/>
  <c r="C130" i="12"/>
  <c r="C129" i="12"/>
  <c r="C126" i="12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1" i="14"/>
  <c r="N10" i="14"/>
  <c r="N125" i="15" s="1"/>
  <c r="N127" i="15" s="1"/>
  <c r="N139" i="15" s="1"/>
  <c r="M10" i="14"/>
  <c r="M125" i="15" s="1"/>
  <c r="M127" i="15" s="1"/>
  <c r="M139" i="15" s="1"/>
  <c r="L10" i="14"/>
  <c r="L125" i="15" s="1"/>
  <c r="L127" i="15" s="1"/>
  <c r="L139" i="15" s="1"/>
  <c r="K10" i="14"/>
  <c r="K125" i="15" s="1"/>
  <c r="K127" i="15" s="1"/>
  <c r="K139" i="15" s="1"/>
  <c r="J10" i="14"/>
  <c r="J125" i="15" s="1"/>
  <c r="J127" i="15" s="1"/>
  <c r="J139" i="15" s="1"/>
  <c r="I10" i="14"/>
  <c r="I125" i="15" s="1"/>
  <c r="I127" i="15" s="1"/>
  <c r="I139" i="15" s="1"/>
  <c r="H10" i="14"/>
  <c r="H125" i="15" s="1"/>
  <c r="H127" i="15" s="1"/>
  <c r="H139" i="15" s="1"/>
  <c r="G10" i="14"/>
  <c r="G125" i="15" s="1"/>
  <c r="G127" i="15" s="1"/>
  <c r="G139" i="15" s="1"/>
  <c r="F10" i="14"/>
  <c r="F125" i="15" s="1"/>
  <c r="F127" i="15" s="1"/>
  <c r="F139" i="15" s="1"/>
  <c r="E10" i="14"/>
  <c r="E125" i="15" s="1"/>
  <c r="E127" i="15" s="1"/>
  <c r="E139" i="15" s="1"/>
  <c r="D10" i="14"/>
  <c r="D125" i="15" s="1"/>
  <c r="D127" i="15" s="1"/>
  <c r="D139" i="15" s="1"/>
  <c r="C10" i="14"/>
  <c r="C125" i="15" s="1"/>
  <c r="O9" i="14"/>
  <c r="O8" i="14"/>
  <c r="M10" i="7"/>
  <c r="M142" i="15" s="1"/>
  <c r="M144" i="15" s="1"/>
  <c r="M156" i="15" s="1"/>
  <c r="D33" i="12"/>
  <c r="E33" i="12"/>
  <c r="F33" i="12"/>
  <c r="G33" i="12"/>
  <c r="H33" i="12"/>
  <c r="I33" i="12"/>
  <c r="J33" i="12"/>
  <c r="K33" i="12"/>
  <c r="L33" i="12"/>
  <c r="M33" i="12"/>
  <c r="N33" i="12"/>
  <c r="C33" i="12"/>
  <c r="E26" i="12"/>
  <c r="F26" i="12"/>
  <c r="G26" i="12"/>
  <c r="H26" i="12"/>
  <c r="I26" i="12"/>
  <c r="J26" i="12"/>
  <c r="K26" i="12"/>
  <c r="L26" i="12"/>
  <c r="M26" i="12"/>
  <c r="N26" i="12"/>
  <c r="C26" i="12"/>
  <c r="M25" i="12"/>
  <c r="N25" i="12"/>
  <c r="N35" i="12" s="1"/>
  <c r="L25" i="12"/>
  <c r="K25" i="12"/>
  <c r="K35" i="12" s="1"/>
  <c r="J25" i="12"/>
  <c r="J35" i="12" s="1"/>
  <c r="I25" i="12"/>
  <c r="I35" i="12" s="1"/>
  <c r="H25" i="12"/>
  <c r="G25" i="12"/>
  <c r="G35" i="12" s="1"/>
  <c r="F25" i="12"/>
  <c r="F35" i="12" s="1"/>
  <c r="E25" i="12"/>
  <c r="E35" i="12" s="1"/>
  <c r="D25" i="12"/>
  <c r="C25" i="12"/>
  <c r="C35" i="12" s="1"/>
  <c r="C127" i="15" l="1"/>
  <c r="O125" i="15"/>
  <c r="C125" i="12"/>
  <c r="K125" i="12"/>
  <c r="K127" i="12" s="1"/>
  <c r="G125" i="12"/>
  <c r="D35" i="12"/>
  <c r="H35" i="12"/>
  <c r="L35" i="12"/>
  <c r="O126" i="12"/>
  <c r="O133" i="12"/>
  <c r="O137" i="12"/>
  <c r="N125" i="12"/>
  <c r="N127" i="12" s="1"/>
  <c r="J125" i="12"/>
  <c r="J127" i="12" s="1"/>
  <c r="F125" i="12"/>
  <c r="F127" i="12" s="1"/>
  <c r="O129" i="12"/>
  <c r="C138" i="12"/>
  <c r="O134" i="12"/>
  <c r="M125" i="12"/>
  <c r="I125" i="12"/>
  <c r="E125" i="12"/>
  <c r="E127" i="12" s="1"/>
  <c r="M35" i="12"/>
  <c r="O130" i="12"/>
  <c r="O135" i="12"/>
  <c r="L125" i="12"/>
  <c r="L127" i="12" s="1"/>
  <c r="L139" i="12" s="1"/>
  <c r="H125" i="12"/>
  <c r="H127" i="12" s="1"/>
  <c r="D125" i="12"/>
  <c r="D127" i="12" s="1"/>
  <c r="J138" i="12"/>
  <c r="G138" i="12"/>
  <c r="Q27" i="14"/>
  <c r="M127" i="12"/>
  <c r="I127" i="12"/>
  <c r="G127" i="12"/>
  <c r="K138" i="12"/>
  <c r="N138" i="12"/>
  <c r="N139" i="12" s="1"/>
  <c r="L138" i="12"/>
  <c r="F138" i="12"/>
  <c r="F139" i="12" s="1"/>
  <c r="M138" i="12"/>
  <c r="I138" i="12"/>
  <c r="I139" i="12" s="1"/>
  <c r="E138" i="12"/>
  <c r="H139" i="12"/>
  <c r="D138" i="12"/>
  <c r="J139" i="12"/>
  <c r="O11" i="1"/>
  <c r="G10" i="7"/>
  <c r="G142" i="15" s="1"/>
  <c r="G144" i="15" s="1"/>
  <c r="G156" i="15" s="1"/>
  <c r="K139" i="12" l="1"/>
  <c r="O125" i="12"/>
  <c r="C127" i="12"/>
  <c r="C139" i="12" s="1"/>
  <c r="O127" i="15"/>
  <c r="C139" i="15"/>
  <c r="O139" i="15" s="1"/>
  <c r="D139" i="12"/>
  <c r="O138" i="12"/>
  <c r="G139" i="12"/>
  <c r="M139" i="12"/>
  <c r="E139" i="12"/>
  <c r="D167" i="12"/>
  <c r="E167" i="12"/>
  <c r="F167" i="12"/>
  <c r="G167" i="12"/>
  <c r="H167" i="12"/>
  <c r="I167" i="12"/>
  <c r="J167" i="12"/>
  <c r="K167" i="12"/>
  <c r="L167" i="12"/>
  <c r="M167" i="12"/>
  <c r="N167" i="12"/>
  <c r="C167" i="12"/>
  <c r="O167" i="12" s="1"/>
  <c r="D150" i="12"/>
  <c r="E150" i="12"/>
  <c r="F150" i="12"/>
  <c r="G150" i="12"/>
  <c r="H150" i="12"/>
  <c r="I150" i="12"/>
  <c r="J150" i="12"/>
  <c r="K150" i="12"/>
  <c r="L150" i="12"/>
  <c r="M150" i="12"/>
  <c r="N150" i="12"/>
  <c r="C150" i="12"/>
  <c r="O150" i="12" s="1"/>
  <c r="D116" i="12"/>
  <c r="E116" i="12"/>
  <c r="F116" i="12"/>
  <c r="G116" i="12"/>
  <c r="H116" i="12"/>
  <c r="I116" i="12"/>
  <c r="J116" i="12"/>
  <c r="K116" i="12"/>
  <c r="L116" i="12"/>
  <c r="M116" i="12"/>
  <c r="N116" i="12"/>
  <c r="C116" i="12"/>
  <c r="O116" i="12" s="1"/>
  <c r="D99" i="12"/>
  <c r="E99" i="12"/>
  <c r="F99" i="12"/>
  <c r="G99" i="12"/>
  <c r="H99" i="12"/>
  <c r="I99" i="12"/>
  <c r="J99" i="12"/>
  <c r="K99" i="12"/>
  <c r="L99" i="12"/>
  <c r="M99" i="12"/>
  <c r="N99" i="12"/>
  <c r="C99" i="12"/>
  <c r="O99" i="12" s="1"/>
  <c r="D82" i="12"/>
  <c r="E82" i="12"/>
  <c r="F82" i="12"/>
  <c r="G82" i="12"/>
  <c r="H82" i="12"/>
  <c r="I82" i="12"/>
  <c r="J82" i="12"/>
  <c r="K82" i="12"/>
  <c r="L82" i="12"/>
  <c r="M82" i="12"/>
  <c r="N82" i="12"/>
  <c r="C82" i="12"/>
  <c r="D48" i="12"/>
  <c r="E48" i="12"/>
  <c r="F48" i="12"/>
  <c r="G48" i="12"/>
  <c r="H48" i="12"/>
  <c r="I48" i="12"/>
  <c r="J48" i="12"/>
  <c r="K48" i="12"/>
  <c r="L48" i="12"/>
  <c r="M48" i="12"/>
  <c r="N48" i="12"/>
  <c r="C48" i="12"/>
  <c r="O48" i="12" s="1"/>
  <c r="D65" i="12"/>
  <c r="E65" i="12"/>
  <c r="F65" i="12"/>
  <c r="G65" i="12"/>
  <c r="H65" i="12"/>
  <c r="I65" i="12"/>
  <c r="J65" i="12"/>
  <c r="K65" i="12"/>
  <c r="L65" i="12"/>
  <c r="M65" i="12"/>
  <c r="N65" i="12"/>
  <c r="C65" i="12"/>
  <c r="O65" i="12" s="1"/>
  <c r="D63" i="12"/>
  <c r="E63" i="12"/>
  <c r="F63" i="12"/>
  <c r="G63" i="12"/>
  <c r="H63" i="12"/>
  <c r="I63" i="12"/>
  <c r="J63" i="12"/>
  <c r="K63" i="12"/>
  <c r="L63" i="12"/>
  <c r="M63" i="12"/>
  <c r="N63" i="12"/>
  <c r="C63" i="12"/>
  <c r="O63" i="12" s="1"/>
  <c r="D62" i="12"/>
  <c r="E62" i="12"/>
  <c r="F62" i="12"/>
  <c r="G62" i="12"/>
  <c r="H62" i="12"/>
  <c r="I62" i="12"/>
  <c r="J62" i="12"/>
  <c r="K62" i="12"/>
  <c r="L62" i="12"/>
  <c r="M62" i="12"/>
  <c r="N62" i="12"/>
  <c r="C62" i="12"/>
  <c r="O62" i="12" s="1"/>
  <c r="D61" i="12"/>
  <c r="E61" i="12"/>
  <c r="F61" i="12"/>
  <c r="G61" i="12"/>
  <c r="H61" i="12"/>
  <c r="I61" i="12"/>
  <c r="J61" i="12"/>
  <c r="K61" i="12"/>
  <c r="L61" i="12"/>
  <c r="M61" i="12"/>
  <c r="N61" i="12"/>
  <c r="C61" i="12"/>
  <c r="O82" i="12" l="1"/>
  <c r="O61" i="12"/>
  <c r="O127" i="12"/>
  <c r="O139" i="12"/>
  <c r="O33" i="12"/>
  <c r="D49" i="12"/>
  <c r="E49" i="12"/>
  <c r="F49" i="12"/>
  <c r="G49" i="12"/>
  <c r="H49" i="12"/>
  <c r="I49" i="12"/>
  <c r="J49" i="12"/>
  <c r="K49" i="12"/>
  <c r="L49" i="12"/>
  <c r="M49" i="12"/>
  <c r="N49" i="12"/>
  <c r="O5" i="12" l="1"/>
  <c r="O6" i="12"/>
  <c r="O7" i="12"/>
  <c r="O10" i="12"/>
  <c r="O11" i="12"/>
  <c r="O12" i="12"/>
  <c r="O13" i="12"/>
  <c r="O14" i="12"/>
  <c r="O4" i="12"/>
  <c r="E8" i="12"/>
  <c r="E15" i="12" s="1"/>
  <c r="F8" i="12"/>
  <c r="F15" i="12" s="1"/>
  <c r="G8" i="12"/>
  <c r="G15" i="12" s="1"/>
  <c r="H8" i="12"/>
  <c r="H15" i="12" s="1"/>
  <c r="I8" i="12"/>
  <c r="I15" i="12" s="1"/>
  <c r="J8" i="12"/>
  <c r="J15" i="12" s="1"/>
  <c r="K8" i="12"/>
  <c r="K15" i="12" s="1"/>
  <c r="L8" i="12"/>
  <c r="L15" i="12" s="1"/>
  <c r="M8" i="12"/>
  <c r="M15" i="12" s="1"/>
  <c r="N8" i="12"/>
  <c r="N15" i="12" s="1"/>
  <c r="C8" i="12"/>
  <c r="C15" i="12" s="1"/>
  <c r="D8" i="12"/>
  <c r="D15" i="12" s="1"/>
  <c r="O18" i="12"/>
  <c r="O19" i="12"/>
  <c r="O20" i="12"/>
  <c r="O21" i="12"/>
  <c r="O22" i="12"/>
  <c r="O23" i="12"/>
  <c r="O24" i="12"/>
  <c r="O32" i="12"/>
  <c r="O31" i="12"/>
  <c r="O30" i="12"/>
  <c r="O29" i="12"/>
  <c r="O28" i="12"/>
  <c r="O27" i="12"/>
  <c r="D169" i="12"/>
  <c r="E169" i="12"/>
  <c r="F169" i="12"/>
  <c r="G169" i="12"/>
  <c r="H169" i="12"/>
  <c r="I169" i="12"/>
  <c r="J169" i="12"/>
  <c r="K169" i="12"/>
  <c r="L169" i="12"/>
  <c r="M169" i="12"/>
  <c r="N169" i="12"/>
  <c r="D170" i="12"/>
  <c r="E170" i="12"/>
  <c r="F170" i="12"/>
  <c r="G170" i="12"/>
  <c r="H170" i="12"/>
  <c r="I170" i="12"/>
  <c r="J170" i="12"/>
  <c r="K170" i="12"/>
  <c r="L170" i="12"/>
  <c r="M170" i="12"/>
  <c r="N170" i="12"/>
  <c r="D171" i="12"/>
  <c r="E171" i="12"/>
  <c r="F171" i="12"/>
  <c r="G171" i="12"/>
  <c r="H171" i="12"/>
  <c r="I171" i="12"/>
  <c r="J171" i="12"/>
  <c r="K171" i="12"/>
  <c r="L171" i="12"/>
  <c r="M171" i="12"/>
  <c r="N171" i="12"/>
  <c r="C170" i="12"/>
  <c r="O170" i="12" s="1"/>
  <c r="C171" i="12"/>
  <c r="O171" i="12" s="1"/>
  <c r="C169" i="12"/>
  <c r="O169" i="12" s="1"/>
  <c r="D152" i="12"/>
  <c r="E152" i="12"/>
  <c r="F152" i="12"/>
  <c r="G152" i="12"/>
  <c r="H152" i="12"/>
  <c r="I152" i="12"/>
  <c r="J152" i="12"/>
  <c r="K152" i="12"/>
  <c r="L152" i="12"/>
  <c r="M152" i="12"/>
  <c r="N152" i="12"/>
  <c r="D153" i="12"/>
  <c r="E153" i="12"/>
  <c r="F153" i="12"/>
  <c r="G153" i="12"/>
  <c r="H153" i="12"/>
  <c r="I153" i="12"/>
  <c r="J153" i="12"/>
  <c r="K153" i="12"/>
  <c r="L153" i="12"/>
  <c r="M153" i="12"/>
  <c r="N153" i="12"/>
  <c r="D154" i="12"/>
  <c r="E154" i="12"/>
  <c r="F154" i="12"/>
  <c r="G154" i="12"/>
  <c r="H154" i="12"/>
  <c r="I154" i="12"/>
  <c r="J154" i="12"/>
  <c r="K154" i="12"/>
  <c r="L154" i="12"/>
  <c r="M154" i="12"/>
  <c r="N154" i="12"/>
  <c r="C153" i="12"/>
  <c r="O153" i="12" s="1"/>
  <c r="C154" i="12"/>
  <c r="O154" i="12" s="1"/>
  <c r="C152" i="12"/>
  <c r="O152" i="12" s="1"/>
  <c r="D118" i="12"/>
  <c r="E118" i="12"/>
  <c r="F118" i="12"/>
  <c r="G118" i="12"/>
  <c r="H118" i="12"/>
  <c r="I118" i="12"/>
  <c r="J118" i="12"/>
  <c r="K118" i="12"/>
  <c r="L118" i="12"/>
  <c r="M118" i="12"/>
  <c r="N118" i="12"/>
  <c r="D119" i="12"/>
  <c r="E119" i="12"/>
  <c r="F119" i="12"/>
  <c r="G119" i="12"/>
  <c r="H119" i="12"/>
  <c r="I119" i="12"/>
  <c r="J119" i="12"/>
  <c r="K119" i="12"/>
  <c r="L119" i="12"/>
  <c r="M119" i="12"/>
  <c r="N119" i="12"/>
  <c r="D120" i="12"/>
  <c r="E120" i="12"/>
  <c r="F120" i="12"/>
  <c r="G120" i="12"/>
  <c r="H120" i="12"/>
  <c r="I120" i="12"/>
  <c r="J120" i="12"/>
  <c r="K120" i="12"/>
  <c r="L120" i="12"/>
  <c r="M120" i="12"/>
  <c r="N120" i="12"/>
  <c r="C119" i="12"/>
  <c r="O119" i="12" s="1"/>
  <c r="C120" i="12"/>
  <c r="O120" i="12" s="1"/>
  <c r="C118" i="12"/>
  <c r="O118" i="12" s="1"/>
  <c r="D101" i="12"/>
  <c r="E101" i="12"/>
  <c r="F101" i="12"/>
  <c r="G101" i="12"/>
  <c r="H101" i="12"/>
  <c r="I101" i="12"/>
  <c r="J101" i="12"/>
  <c r="K101" i="12"/>
  <c r="L101" i="12"/>
  <c r="M101" i="12"/>
  <c r="N101" i="12"/>
  <c r="D102" i="12"/>
  <c r="E102" i="12"/>
  <c r="F102" i="12"/>
  <c r="G102" i="12"/>
  <c r="H102" i="12"/>
  <c r="I102" i="12"/>
  <c r="J102" i="12"/>
  <c r="K102" i="12"/>
  <c r="L102" i="12"/>
  <c r="M102" i="12"/>
  <c r="N102" i="12"/>
  <c r="D103" i="12"/>
  <c r="E103" i="12"/>
  <c r="F103" i="12"/>
  <c r="G103" i="12"/>
  <c r="H103" i="12"/>
  <c r="I103" i="12"/>
  <c r="J103" i="12"/>
  <c r="K103" i="12"/>
  <c r="L103" i="12"/>
  <c r="M103" i="12"/>
  <c r="N103" i="12"/>
  <c r="C102" i="12"/>
  <c r="O102" i="12" s="1"/>
  <c r="C103" i="12"/>
  <c r="O103" i="12" s="1"/>
  <c r="C101" i="12"/>
  <c r="O101" i="12" s="1"/>
  <c r="D84" i="12"/>
  <c r="E84" i="12"/>
  <c r="F84" i="12"/>
  <c r="G84" i="12"/>
  <c r="H84" i="12"/>
  <c r="I84" i="12"/>
  <c r="J84" i="12"/>
  <c r="K84" i="12"/>
  <c r="L84" i="12"/>
  <c r="M84" i="12"/>
  <c r="N84" i="12"/>
  <c r="D85" i="12"/>
  <c r="E85" i="12"/>
  <c r="F85" i="12"/>
  <c r="G85" i="12"/>
  <c r="H85" i="12"/>
  <c r="I85" i="12"/>
  <c r="J85" i="12"/>
  <c r="K85" i="12"/>
  <c r="L85" i="12"/>
  <c r="M85" i="12"/>
  <c r="N85" i="12"/>
  <c r="D86" i="12"/>
  <c r="E86" i="12"/>
  <c r="F86" i="12"/>
  <c r="G86" i="12"/>
  <c r="H86" i="12"/>
  <c r="I86" i="12"/>
  <c r="J86" i="12"/>
  <c r="K86" i="12"/>
  <c r="L86" i="12"/>
  <c r="M86" i="12"/>
  <c r="N86" i="12"/>
  <c r="C85" i="12"/>
  <c r="O85" i="12" s="1"/>
  <c r="C86" i="12"/>
  <c r="O86" i="12" s="1"/>
  <c r="C84" i="12"/>
  <c r="O84" i="12" s="1"/>
  <c r="D67" i="12"/>
  <c r="E67" i="12"/>
  <c r="F67" i="12"/>
  <c r="G67" i="12"/>
  <c r="H67" i="12"/>
  <c r="I67" i="12"/>
  <c r="J67" i="12"/>
  <c r="K67" i="12"/>
  <c r="L67" i="12"/>
  <c r="M67" i="12"/>
  <c r="N67" i="12"/>
  <c r="D68" i="12"/>
  <c r="E68" i="12"/>
  <c r="F68" i="12"/>
  <c r="G68" i="12"/>
  <c r="H68" i="12"/>
  <c r="I68" i="12"/>
  <c r="J68" i="12"/>
  <c r="K68" i="12"/>
  <c r="L68" i="12"/>
  <c r="M68" i="12"/>
  <c r="N68" i="12"/>
  <c r="D69" i="12"/>
  <c r="E69" i="12"/>
  <c r="F69" i="12"/>
  <c r="G69" i="12"/>
  <c r="H69" i="12"/>
  <c r="I69" i="12"/>
  <c r="J69" i="12"/>
  <c r="K69" i="12"/>
  <c r="L69" i="12"/>
  <c r="M69" i="12"/>
  <c r="N69" i="12"/>
  <c r="C68" i="12"/>
  <c r="O68" i="12" s="1"/>
  <c r="C69" i="12"/>
  <c r="O69" i="12" s="1"/>
  <c r="C67" i="12"/>
  <c r="O67" i="12" s="1"/>
  <c r="D50" i="12"/>
  <c r="E50" i="12"/>
  <c r="F50" i="12"/>
  <c r="G50" i="12"/>
  <c r="H50" i="12"/>
  <c r="I50" i="12"/>
  <c r="J50" i="12"/>
  <c r="K50" i="12"/>
  <c r="L50" i="12"/>
  <c r="M50" i="12"/>
  <c r="N50" i="12"/>
  <c r="D51" i="12"/>
  <c r="E51" i="12"/>
  <c r="F51" i="12"/>
  <c r="G51" i="12"/>
  <c r="H51" i="12"/>
  <c r="I51" i="12"/>
  <c r="J51" i="12"/>
  <c r="K51" i="12"/>
  <c r="L51" i="12"/>
  <c r="M51" i="12"/>
  <c r="N51" i="12"/>
  <c r="D52" i="12"/>
  <c r="E52" i="12"/>
  <c r="F52" i="12"/>
  <c r="G52" i="12"/>
  <c r="H52" i="12"/>
  <c r="I52" i="12"/>
  <c r="J52" i="12"/>
  <c r="K52" i="12"/>
  <c r="L52" i="12"/>
  <c r="M52" i="12"/>
  <c r="N52" i="12"/>
  <c r="C51" i="12"/>
  <c r="O51" i="12" s="1"/>
  <c r="C52" i="12"/>
  <c r="O52" i="12" s="1"/>
  <c r="C50" i="12"/>
  <c r="O50" i="12" s="1"/>
  <c r="D168" i="12"/>
  <c r="E168" i="12"/>
  <c r="F168" i="12"/>
  <c r="G168" i="12"/>
  <c r="H168" i="12"/>
  <c r="I168" i="12"/>
  <c r="J168" i="12"/>
  <c r="K168" i="12"/>
  <c r="L168" i="12"/>
  <c r="M168" i="12"/>
  <c r="N168" i="12"/>
  <c r="C168" i="12"/>
  <c r="O168" i="12" s="1"/>
  <c r="D151" i="12"/>
  <c r="E151" i="12"/>
  <c r="F151" i="12"/>
  <c r="G151" i="12"/>
  <c r="H151" i="12"/>
  <c r="I151" i="12"/>
  <c r="J151" i="12"/>
  <c r="K151" i="12"/>
  <c r="L151" i="12"/>
  <c r="M151" i="12"/>
  <c r="N151" i="12"/>
  <c r="C151" i="12"/>
  <c r="O151" i="12" s="1"/>
  <c r="D117" i="12"/>
  <c r="E117" i="12"/>
  <c r="F117" i="12"/>
  <c r="G117" i="12"/>
  <c r="H117" i="12"/>
  <c r="I117" i="12"/>
  <c r="J117" i="12"/>
  <c r="K117" i="12"/>
  <c r="L117" i="12"/>
  <c r="M117" i="12"/>
  <c r="N117" i="12"/>
  <c r="C117" i="12"/>
  <c r="O117" i="12" s="1"/>
  <c r="D100" i="12"/>
  <c r="E100" i="12"/>
  <c r="F100" i="12"/>
  <c r="G100" i="12"/>
  <c r="H100" i="12"/>
  <c r="I100" i="12"/>
  <c r="J100" i="12"/>
  <c r="K100" i="12"/>
  <c r="L100" i="12"/>
  <c r="M100" i="12"/>
  <c r="N100" i="12"/>
  <c r="C100" i="12"/>
  <c r="O100" i="12" s="1"/>
  <c r="D83" i="12"/>
  <c r="E83" i="12"/>
  <c r="F83" i="12"/>
  <c r="G83" i="12"/>
  <c r="H83" i="12"/>
  <c r="I83" i="12"/>
  <c r="J83" i="12"/>
  <c r="K83" i="12"/>
  <c r="L83" i="12"/>
  <c r="M83" i="12"/>
  <c r="N83" i="12"/>
  <c r="C83" i="12"/>
  <c r="O83" i="12" s="1"/>
  <c r="D66" i="12"/>
  <c r="E66" i="12"/>
  <c r="F66" i="12"/>
  <c r="G66" i="12"/>
  <c r="H66" i="12"/>
  <c r="I66" i="12"/>
  <c r="J66" i="12"/>
  <c r="K66" i="12"/>
  <c r="L66" i="12"/>
  <c r="M66" i="12"/>
  <c r="N66" i="12"/>
  <c r="C66" i="12"/>
  <c r="C49" i="12"/>
  <c r="O49" i="12" s="1"/>
  <c r="D165" i="12"/>
  <c r="E165" i="12"/>
  <c r="F165" i="12"/>
  <c r="G165" i="12"/>
  <c r="H165" i="12"/>
  <c r="I165" i="12"/>
  <c r="J165" i="12"/>
  <c r="K165" i="12"/>
  <c r="L165" i="12"/>
  <c r="M165" i="12"/>
  <c r="N165" i="12"/>
  <c r="C165" i="12"/>
  <c r="D148" i="12"/>
  <c r="E148" i="12"/>
  <c r="F148" i="12"/>
  <c r="G148" i="12"/>
  <c r="H148" i="12"/>
  <c r="I148" i="12"/>
  <c r="J148" i="12"/>
  <c r="K148" i="12"/>
  <c r="L148" i="12"/>
  <c r="M148" i="12"/>
  <c r="N148" i="12"/>
  <c r="C148" i="12"/>
  <c r="D114" i="12"/>
  <c r="E114" i="12"/>
  <c r="F114" i="12"/>
  <c r="G114" i="12"/>
  <c r="H114" i="12"/>
  <c r="I114" i="12"/>
  <c r="J114" i="12"/>
  <c r="K114" i="12"/>
  <c r="L114" i="12"/>
  <c r="M114" i="12"/>
  <c r="N114" i="12"/>
  <c r="C114" i="12"/>
  <c r="D97" i="12"/>
  <c r="E97" i="12"/>
  <c r="F97" i="12"/>
  <c r="G97" i="12"/>
  <c r="H97" i="12"/>
  <c r="I97" i="12"/>
  <c r="J97" i="12"/>
  <c r="K97" i="12"/>
  <c r="L97" i="12"/>
  <c r="M97" i="12"/>
  <c r="N97" i="12"/>
  <c r="C97" i="12"/>
  <c r="D80" i="12"/>
  <c r="E80" i="12"/>
  <c r="F80" i="12"/>
  <c r="G80" i="12"/>
  <c r="H80" i="12"/>
  <c r="I80" i="12"/>
  <c r="J80" i="12"/>
  <c r="K80" i="12"/>
  <c r="L80" i="12"/>
  <c r="M80" i="12"/>
  <c r="N80" i="12"/>
  <c r="C80" i="12"/>
  <c r="D46" i="12"/>
  <c r="E46" i="12"/>
  <c r="F46" i="12"/>
  <c r="G46" i="12"/>
  <c r="H46" i="12"/>
  <c r="I46" i="12"/>
  <c r="J46" i="12"/>
  <c r="K46" i="12"/>
  <c r="L46" i="12"/>
  <c r="M46" i="12"/>
  <c r="N46" i="12"/>
  <c r="C46" i="12"/>
  <c r="D164" i="12"/>
  <c r="E164" i="12"/>
  <c r="F164" i="12"/>
  <c r="G164" i="12"/>
  <c r="H164" i="12"/>
  <c r="I164" i="12"/>
  <c r="J164" i="12"/>
  <c r="K164" i="12"/>
  <c r="L164" i="12"/>
  <c r="M164" i="12"/>
  <c r="N164" i="12"/>
  <c r="C164" i="12"/>
  <c r="D147" i="12"/>
  <c r="E147" i="12"/>
  <c r="F147" i="12"/>
  <c r="G147" i="12"/>
  <c r="H147" i="12"/>
  <c r="I147" i="12"/>
  <c r="J147" i="12"/>
  <c r="K147" i="12"/>
  <c r="L147" i="12"/>
  <c r="M147" i="12"/>
  <c r="N147" i="12"/>
  <c r="C147" i="12"/>
  <c r="D113" i="12"/>
  <c r="E113" i="12"/>
  <c r="F113" i="12"/>
  <c r="G113" i="12"/>
  <c r="H113" i="12"/>
  <c r="I113" i="12"/>
  <c r="J113" i="12"/>
  <c r="K113" i="12"/>
  <c r="L113" i="12"/>
  <c r="M113" i="12"/>
  <c r="N113" i="12"/>
  <c r="C113" i="12"/>
  <c r="O113" i="12" s="1"/>
  <c r="D96" i="12"/>
  <c r="E96" i="12"/>
  <c r="F96" i="12"/>
  <c r="G96" i="12"/>
  <c r="H96" i="12"/>
  <c r="I96" i="12"/>
  <c r="J96" i="12"/>
  <c r="K96" i="12"/>
  <c r="L96" i="12"/>
  <c r="M96" i="12"/>
  <c r="N96" i="12"/>
  <c r="C96" i="12"/>
  <c r="O96" i="12" s="1"/>
  <c r="D79" i="12"/>
  <c r="E79" i="12"/>
  <c r="F79" i="12"/>
  <c r="G79" i="12"/>
  <c r="H79" i="12"/>
  <c r="I79" i="12"/>
  <c r="J79" i="12"/>
  <c r="K79" i="12"/>
  <c r="L79" i="12"/>
  <c r="M79" i="12"/>
  <c r="N79" i="12"/>
  <c r="C79" i="12"/>
  <c r="D45" i="12"/>
  <c r="E45" i="12"/>
  <c r="F45" i="12"/>
  <c r="G45" i="12"/>
  <c r="H45" i="12"/>
  <c r="I45" i="12"/>
  <c r="J45" i="12"/>
  <c r="K45" i="12"/>
  <c r="L45" i="12"/>
  <c r="M45" i="12"/>
  <c r="N45" i="12"/>
  <c r="C45" i="12"/>
  <c r="O45" i="12" s="1"/>
  <c r="D163" i="12"/>
  <c r="E163" i="12"/>
  <c r="F163" i="12"/>
  <c r="G163" i="12"/>
  <c r="H163" i="12"/>
  <c r="I163" i="12"/>
  <c r="J163" i="12"/>
  <c r="K163" i="12"/>
  <c r="L163" i="12"/>
  <c r="M163" i="12"/>
  <c r="N163" i="12"/>
  <c r="C163" i="12"/>
  <c r="D146" i="12"/>
  <c r="D155" i="12" s="1"/>
  <c r="E146" i="12"/>
  <c r="F146" i="12"/>
  <c r="F155" i="12" s="1"/>
  <c r="G146" i="12"/>
  <c r="H146" i="12"/>
  <c r="H155" i="12" s="1"/>
  <c r="I146" i="12"/>
  <c r="J146" i="12"/>
  <c r="J155" i="12" s="1"/>
  <c r="K146" i="12"/>
  <c r="L146" i="12"/>
  <c r="L155" i="12" s="1"/>
  <c r="M146" i="12"/>
  <c r="N146" i="12"/>
  <c r="N155" i="12" s="1"/>
  <c r="C146" i="12"/>
  <c r="D112" i="12"/>
  <c r="D121" i="12" s="1"/>
  <c r="E112" i="12"/>
  <c r="F112" i="12"/>
  <c r="F121" i="12" s="1"/>
  <c r="G112" i="12"/>
  <c r="H112" i="12"/>
  <c r="H121" i="12" s="1"/>
  <c r="I112" i="12"/>
  <c r="J112" i="12"/>
  <c r="J121" i="12" s="1"/>
  <c r="K112" i="12"/>
  <c r="L112" i="12"/>
  <c r="L121" i="12" s="1"/>
  <c r="M112" i="12"/>
  <c r="N112" i="12"/>
  <c r="N121" i="12" s="1"/>
  <c r="C112" i="12"/>
  <c r="D95" i="12"/>
  <c r="D104" i="12" s="1"/>
  <c r="E95" i="12"/>
  <c r="F95" i="12"/>
  <c r="F104" i="12" s="1"/>
  <c r="G95" i="12"/>
  <c r="H95" i="12"/>
  <c r="H104" i="12" s="1"/>
  <c r="I95" i="12"/>
  <c r="J95" i="12"/>
  <c r="J104" i="12" s="1"/>
  <c r="K95" i="12"/>
  <c r="L95" i="12"/>
  <c r="L104" i="12" s="1"/>
  <c r="M95" i="12"/>
  <c r="N95" i="12"/>
  <c r="N104" i="12" s="1"/>
  <c r="C95" i="12"/>
  <c r="D78" i="12"/>
  <c r="E78" i="12"/>
  <c r="F78" i="12"/>
  <c r="G78" i="12"/>
  <c r="H78" i="12"/>
  <c r="I78" i="12"/>
  <c r="J78" i="12"/>
  <c r="K78" i="12"/>
  <c r="L78" i="12"/>
  <c r="M78" i="12"/>
  <c r="N78" i="12"/>
  <c r="N87" i="12" s="1"/>
  <c r="C78" i="12"/>
  <c r="F70" i="12"/>
  <c r="N70" i="12"/>
  <c r="D44" i="12"/>
  <c r="E44" i="12"/>
  <c r="F44" i="12"/>
  <c r="G44" i="12"/>
  <c r="H44" i="12"/>
  <c r="I44" i="12"/>
  <c r="J44" i="12"/>
  <c r="K44" i="12"/>
  <c r="L44" i="12"/>
  <c r="M44" i="12"/>
  <c r="N44" i="12"/>
  <c r="C44" i="12"/>
  <c r="D160" i="12"/>
  <c r="E160" i="12"/>
  <c r="F160" i="12"/>
  <c r="G160" i="12"/>
  <c r="H160" i="12"/>
  <c r="I160" i="12"/>
  <c r="J160" i="12"/>
  <c r="K160" i="12"/>
  <c r="L160" i="12"/>
  <c r="M160" i="12"/>
  <c r="N160" i="12"/>
  <c r="C160" i="12"/>
  <c r="D143" i="12"/>
  <c r="E143" i="12"/>
  <c r="F143" i="12"/>
  <c r="G143" i="12"/>
  <c r="H143" i="12"/>
  <c r="I143" i="12"/>
  <c r="J143" i="12"/>
  <c r="K143" i="12"/>
  <c r="L143" i="12"/>
  <c r="M143" i="12"/>
  <c r="N143" i="12"/>
  <c r="C143" i="12"/>
  <c r="G142" i="12"/>
  <c r="G144" i="12" s="1"/>
  <c r="M142" i="12"/>
  <c r="D109" i="12"/>
  <c r="E109" i="12"/>
  <c r="F109" i="12"/>
  <c r="G109" i="12"/>
  <c r="H109" i="12"/>
  <c r="I109" i="12"/>
  <c r="J109" i="12"/>
  <c r="K109" i="12"/>
  <c r="L109" i="12"/>
  <c r="M109" i="12"/>
  <c r="N109" i="12"/>
  <c r="D92" i="12"/>
  <c r="E92" i="12"/>
  <c r="F92" i="12"/>
  <c r="G92" i="12"/>
  <c r="H92" i="12"/>
  <c r="I92" i="12"/>
  <c r="J92" i="12"/>
  <c r="K92" i="12"/>
  <c r="L92" i="12"/>
  <c r="M92" i="12"/>
  <c r="N92" i="12"/>
  <c r="C92" i="12"/>
  <c r="O92" i="12" s="1"/>
  <c r="D75" i="12"/>
  <c r="E75" i="12"/>
  <c r="F75" i="12"/>
  <c r="G75" i="12"/>
  <c r="H75" i="12"/>
  <c r="I75" i="12"/>
  <c r="J75" i="12"/>
  <c r="K75" i="12"/>
  <c r="L75" i="12"/>
  <c r="M75" i="12"/>
  <c r="N75" i="12"/>
  <c r="C75" i="12"/>
  <c r="O75" i="12" s="1"/>
  <c r="D58" i="12"/>
  <c r="E58" i="12"/>
  <c r="F58" i="12"/>
  <c r="G58" i="12"/>
  <c r="H58" i="12"/>
  <c r="I58" i="12"/>
  <c r="J58" i="12"/>
  <c r="K58" i="12"/>
  <c r="L58" i="12"/>
  <c r="M58" i="12"/>
  <c r="N58" i="12"/>
  <c r="C58" i="12"/>
  <c r="D41" i="12"/>
  <c r="E41" i="12"/>
  <c r="F41" i="12"/>
  <c r="G41" i="12"/>
  <c r="H41" i="12"/>
  <c r="I41" i="12"/>
  <c r="J41" i="12"/>
  <c r="K41" i="12"/>
  <c r="L41" i="12"/>
  <c r="M41" i="12"/>
  <c r="N41" i="12"/>
  <c r="C41" i="12"/>
  <c r="D10" i="9"/>
  <c r="E10" i="9"/>
  <c r="F10" i="9"/>
  <c r="G10" i="9"/>
  <c r="H10" i="9"/>
  <c r="I10" i="9"/>
  <c r="J10" i="9"/>
  <c r="K10" i="9"/>
  <c r="L10" i="9"/>
  <c r="M10" i="9"/>
  <c r="N10" i="9"/>
  <c r="C10" i="9"/>
  <c r="D10" i="8"/>
  <c r="E10" i="8"/>
  <c r="E108" i="15" s="1"/>
  <c r="E110" i="15" s="1"/>
  <c r="E122" i="15" s="1"/>
  <c r="F10" i="8"/>
  <c r="F108" i="15" s="1"/>
  <c r="F110" i="15" s="1"/>
  <c r="F122" i="15" s="1"/>
  <c r="G10" i="8"/>
  <c r="H10" i="8"/>
  <c r="H108" i="15" s="1"/>
  <c r="H110" i="15" s="1"/>
  <c r="H122" i="15" s="1"/>
  <c r="I10" i="8"/>
  <c r="J10" i="8"/>
  <c r="K10" i="8"/>
  <c r="L10" i="8"/>
  <c r="M10" i="8"/>
  <c r="N10" i="8"/>
  <c r="C10" i="8"/>
  <c r="N10" i="7"/>
  <c r="I10" i="7"/>
  <c r="J10" i="7"/>
  <c r="K10" i="7"/>
  <c r="L142" i="12"/>
  <c r="H142" i="12"/>
  <c r="H144" i="12" s="1"/>
  <c r="D10" i="7"/>
  <c r="E10" i="7"/>
  <c r="F10" i="7"/>
  <c r="C10" i="7"/>
  <c r="D10" i="6"/>
  <c r="D91" i="15" s="1"/>
  <c r="D93" i="15" s="1"/>
  <c r="D105" i="15" s="1"/>
  <c r="E10" i="6"/>
  <c r="E91" i="15" s="1"/>
  <c r="E93" i="15" s="1"/>
  <c r="E105" i="15" s="1"/>
  <c r="F10" i="6"/>
  <c r="F91" i="15" s="1"/>
  <c r="F93" i="15" s="1"/>
  <c r="F105" i="15" s="1"/>
  <c r="G10" i="6"/>
  <c r="G91" i="15" s="1"/>
  <c r="G93" i="15" s="1"/>
  <c r="G105" i="15" s="1"/>
  <c r="H10" i="6"/>
  <c r="H91" i="15" s="1"/>
  <c r="H93" i="15" s="1"/>
  <c r="H105" i="15" s="1"/>
  <c r="I10" i="6"/>
  <c r="I91" i="15" s="1"/>
  <c r="I93" i="15" s="1"/>
  <c r="I105" i="15" s="1"/>
  <c r="J10" i="6"/>
  <c r="J91" i="15" s="1"/>
  <c r="J93" i="15" s="1"/>
  <c r="J105" i="15" s="1"/>
  <c r="K10" i="6"/>
  <c r="K91" i="15" s="1"/>
  <c r="K93" i="15" s="1"/>
  <c r="K105" i="15" s="1"/>
  <c r="L10" i="6"/>
  <c r="L91" i="15" s="1"/>
  <c r="L93" i="15" s="1"/>
  <c r="L105" i="15" s="1"/>
  <c r="M10" i="6"/>
  <c r="M91" i="15" s="1"/>
  <c r="M93" i="15" s="1"/>
  <c r="M105" i="15" s="1"/>
  <c r="N10" i="6"/>
  <c r="N91" i="15" s="1"/>
  <c r="N93" i="15" s="1"/>
  <c r="N105" i="15" s="1"/>
  <c r="C10" i="6"/>
  <c r="C91" i="15" s="1"/>
  <c r="D10" i="5"/>
  <c r="E10" i="5"/>
  <c r="F10" i="5"/>
  <c r="G10" i="5"/>
  <c r="G74" i="15" s="1"/>
  <c r="G76" i="15" s="1"/>
  <c r="G88" i="15" s="1"/>
  <c r="H10" i="5"/>
  <c r="H74" i="15" s="1"/>
  <c r="H76" i="15" s="1"/>
  <c r="H88" i="15" s="1"/>
  <c r="I10" i="5"/>
  <c r="J10" i="5"/>
  <c r="J74" i="15" s="1"/>
  <c r="J76" i="15" s="1"/>
  <c r="J88" i="15" s="1"/>
  <c r="K10" i="5"/>
  <c r="L10" i="5"/>
  <c r="M10" i="5"/>
  <c r="N10" i="5"/>
  <c r="N74" i="15" s="1"/>
  <c r="N76" i="15" s="1"/>
  <c r="N88" i="15" s="1"/>
  <c r="C10" i="5"/>
  <c r="D10" i="4"/>
  <c r="D57" i="15" s="1"/>
  <c r="D59" i="15" s="1"/>
  <c r="D71" i="15" s="1"/>
  <c r="E10" i="4"/>
  <c r="E57" i="15" s="1"/>
  <c r="E59" i="15" s="1"/>
  <c r="E71" i="15" s="1"/>
  <c r="F10" i="4"/>
  <c r="F57" i="15" s="1"/>
  <c r="F59" i="15" s="1"/>
  <c r="F71" i="15" s="1"/>
  <c r="G10" i="4"/>
  <c r="G57" i="15" s="1"/>
  <c r="G59" i="15" s="1"/>
  <c r="G71" i="15" s="1"/>
  <c r="H10" i="4"/>
  <c r="I10" i="4"/>
  <c r="I57" i="15" s="1"/>
  <c r="I59" i="15" s="1"/>
  <c r="I71" i="15" s="1"/>
  <c r="J10" i="4"/>
  <c r="J57" i="15" s="1"/>
  <c r="J59" i="15" s="1"/>
  <c r="J71" i="15" s="1"/>
  <c r="K10" i="4"/>
  <c r="K57" i="15" s="1"/>
  <c r="K59" i="15" s="1"/>
  <c r="K71" i="15" s="1"/>
  <c r="L10" i="4"/>
  <c r="L57" i="15" s="1"/>
  <c r="L59" i="15" s="1"/>
  <c r="L71" i="15" s="1"/>
  <c r="M10" i="4"/>
  <c r="M57" i="15" s="1"/>
  <c r="M59" i="15" s="1"/>
  <c r="M71" i="15" s="1"/>
  <c r="N10" i="4"/>
  <c r="N57" i="15" s="1"/>
  <c r="N59" i="15" s="1"/>
  <c r="N71" i="15" s="1"/>
  <c r="C10" i="4"/>
  <c r="C57" i="15" s="1"/>
  <c r="D10" i="3"/>
  <c r="D40" i="12" s="1"/>
  <c r="D42" i="12" s="1"/>
  <c r="E10" i="3"/>
  <c r="F10" i="3"/>
  <c r="G10" i="3"/>
  <c r="G40" i="12" s="1"/>
  <c r="G42" i="12" s="1"/>
  <c r="H10" i="3"/>
  <c r="H40" i="12" s="1"/>
  <c r="H42" i="12" s="1"/>
  <c r="I10" i="3"/>
  <c r="J10" i="3"/>
  <c r="K10" i="3"/>
  <c r="K40" i="12" s="1"/>
  <c r="K42" i="12" s="1"/>
  <c r="L10" i="3"/>
  <c r="L40" i="12" s="1"/>
  <c r="L42" i="12" s="1"/>
  <c r="M10" i="3"/>
  <c r="N10" i="3"/>
  <c r="C10" i="3"/>
  <c r="C40" i="12" s="1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1" i="9"/>
  <c r="O9" i="9"/>
  <c r="O8" i="9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1" i="8"/>
  <c r="O9" i="8"/>
  <c r="C8" i="8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1" i="7"/>
  <c r="O9" i="7"/>
  <c r="O8" i="7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1" i="6"/>
  <c r="O9" i="6"/>
  <c r="O8" i="6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1" i="5"/>
  <c r="O9" i="5"/>
  <c r="O8" i="5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1" i="4"/>
  <c r="O9" i="4"/>
  <c r="O8" i="4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1" i="3"/>
  <c r="O9" i="3"/>
  <c r="O8" i="3"/>
  <c r="O31" i="1"/>
  <c r="Q31" i="1" s="1"/>
  <c r="O30" i="1"/>
  <c r="Q30" i="1" s="1"/>
  <c r="O28" i="1"/>
  <c r="C42" i="12" l="1"/>
  <c r="C109" i="15"/>
  <c r="O109" i="15" s="1"/>
  <c r="C8" i="1"/>
  <c r="N40" i="15"/>
  <c r="N42" i="15" s="1"/>
  <c r="N54" i="15" s="1"/>
  <c r="N10" i="1"/>
  <c r="J40" i="15"/>
  <c r="J42" i="15" s="1"/>
  <c r="J54" i="15" s="1"/>
  <c r="J10" i="1"/>
  <c r="F40" i="15"/>
  <c r="F42" i="15" s="1"/>
  <c r="F54" i="15" s="1"/>
  <c r="F10" i="1"/>
  <c r="F74" i="12"/>
  <c r="F74" i="15"/>
  <c r="F76" i="15" s="1"/>
  <c r="F88" i="15" s="1"/>
  <c r="F142" i="12"/>
  <c r="F144" i="12" s="1"/>
  <c r="F156" i="12" s="1"/>
  <c r="F142" i="15"/>
  <c r="F144" i="15" s="1"/>
  <c r="F156" i="15" s="1"/>
  <c r="N142" i="12"/>
  <c r="N142" i="15"/>
  <c r="N144" i="15" s="1"/>
  <c r="N156" i="15" s="1"/>
  <c r="L108" i="12"/>
  <c r="L108" i="15"/>
  <c r="L110" i="15" s="1"/>
  <c r="L122" i="15" s="1"/>
  <c r="D108" i="12"/>
  <c r="D108" i="15"/>
  <c r="D110" i="15" s="1"/>
  <c r="D122" i="15" s="1"/>
  <c r="L159" i="12"/>
  <c r="L161" i="12" s="1"/>
  <c r="L159" i="15"/>
  <c r="L161" i="15" s="1"/>
  <c r="L173" i="15" s="1"/>
  <c r="H159" i="12"/>
  <c r="H161" i="12" s="1"/>
  <c r="H159" i="15"/>
  <c r="H161" i="15" s="1"/>
  <c r="H173" i="15" s="1"/>
  <c r="D159" i="12"/>
  <c r="D161" i="12" s="1"/>
  <c r="D159" i="15"/>
  <c r="D161" i="15" s="1"/>
  <c r="D173" i="15" s="1"/>
  <c r="M91" i="12"/>
  <c r="M93" i="12" s="1"/>
  <c r="I91" i="12"/>
  <c r="I93" i="12" s="1"/>
  <c r="E91" i="12"/>
  <c r="E93" i="12" s="1"/>
  <c r="O79" i="12"/>
  <c r="Q27" i="3"/>
  <c r="M40" i="15"/>
  <c r="M42" i="15" s="1"/>
  <c r="M54" i="15" s="1"/>
  <c r="M10" i="1"/>
  <c r="I40" i="15"/>
  <c r="I42" i="15" s="1"/>
  <c r="I54" i="15" s="1"/>
  <c r="I10" i="1"/>
  <c r="E40" i="15"/>
  <c r="E42" i="15" s="1"/>
  <c r="E54" i="15" s="1"/>
  <c r="E10" i="1"/>
  <c r="M74" i="12"/>
  <c r="M76" i="12" s="1"/>
  <c r="M74" i="15"/>
  <c r="M76" i="15" s="1"/>
  <c r="M88" i="15" s="1"/>
  <c r="I74" i="12"/>
  <c r="I76" i="12" s="1"/>
  <c r="I74" i="15"/>
  <c r="I76" i="15" s="1"/>
  <c r="I88" i="15" s="1"/>
  <c r="E74" i="12"/>
  <c r="E76" i="12" s="1"/>
  <c r="E74" i="15"/>
  <c r="E76" i="15" s="1"/>
  <c r="E88" i="15" s="1"/>
  <c r="E142" i="12"/>
  <c r="E144" i="12" s="1"/>
  <c r="E142" i="15"/>
  <c r="E144" i="15" s="1"/>
  <c r="E156" i="15" s="1"/>
  <c r="K142" i="12"/>
  <c r="K144" i="12" s="1"/>
  <c r="K142" i="15"/>
  <c r="K144" i="15" s="1"/>
  <c r="K156" i="15" s="1"/>
  <c r="C108" i="12"/>
  <c r="C108" i="15"/>
  <c r="O10" i="8"/>
  <c r="Q27" i="8" s="1"/>
  <c r="K108" i="12"/>
  <c r="K108" i="15"/>
  <c r="K110" i="15" s="1"/>
  <c r="K122" i="15" s="1"/>
  <c r="G108" i="12"/>
  <c r="G108" i="15"/>
  <c r="G110" i="15" s="1"/>
  <c r="G122" i="15" s="1"/>
  <c r="C159" i="12"/>
  <c r="C159" i="15"/>
  <c r="K159" i="12"/>
  <c r="K161" i="12" s="1"/>
  <c r="K159" i="15"/>
  <c r="K161" i="15" s="1"/>
  <c r="K173" i="15" s="1"/>
  <c r="G159" i="12"/>
  <c r="G161" i="12" s="1"/>
  <c r="G159" i="15"/>
  <c r="G161" i="15" s="1"/>
  <c r="G173" i="15" s="1"/>
  <c r="O41" i="12"/>
  <c r="O58" i="12"/>
  <c r="N74" i="12"/>
  <c r="L91" i="12"/>
  <c r="L93" i="12" s="1"/>
  <c r="H91" i="12"/>
  <c r="H93" i="12" s="1"/>
  <c r="D91" i="12"/>
  <c r="D93" i="12" s="1"/>
  <c r="O78" i="12"/>
  <c r="O95" i="12"/>
  <c r="C104" i="12"/>
  <c r="O112" i="12"/>
  <c r="C121" i="12"/>
  <c r="O146" i="12"/>
  <c r="C155" i="12"/>
  <c r="O163" i="12"/>
  <c r="C172" i="12"/>
  <c r="O147" i="12"/>
  <c r="O164" i="12"/>
  <c r="O46" i="12"/>
  <c r="C87" i="12"/>
  <c r="O97" i="12"/>
  <c r="O114" i="12"/>
  <c r="O148" i="12"/>
  <c r="O165" i="12"/>
  <c r="Q27" i="6"/>
  <c r="L40" i="15"/>
  <c r="L42" i="15" s="1"/>
  <c r="L54" i="15" s="1"/>
  <c r="L10" i="1"/>
  <c r="H40" i="15"/>
  <c r="H42" i="15" s="1"/>
  <c r="H54" i="15" s="1"/>
  <c r="H10" i="1"/>
  <c r="D40" i="15"/>
  <c r="D42" i="15" s="1"/>
  <c r="D54" i="15" s="1"/>
  <c r="D10" i="1"/>
  <c r="H57" i="12"/>
  <c r="H59" i="12" s="1"/>
  <c r="H57" i="15"/>
  <c r="H59" i="15" s="1"/>
  <c r="H71" i="15" s="1"/>
  <c r="L74" i="12"/>
  <c r="L76" i="12" s="1"/>
  <c r="L74" i="15"/>
  <c r="L76" i="15" s="1"/>
  <c r="L88" i="15" s="1"/>
  <c r="D74" i="12"/>
  <c r="D76" i="12" s="1"/>
  <c r="D74" i="15"/>
  <c r="D76" i="15" s="1"/>
  <c r="D88" i="15" s="1"/>
  <c r="D142" i="12"/>
  <c r="D144" i="12" s="1"/>
  <c r="D142" i="15"/>
  <c r="D144" i="15" s="1"/>
  <c r="D156" i="15" s="1"/>
  <c r="J142" i="12"/>
  <c r="J142" i="15"/>
  <c r="J144" i="15" s="1"/>
  <c r="J156" i="15" s="1"/>
  <c r="N108" i="12"/>
  <c r="N108" i="15"/>
  <c r="N110" i="15" s="1"/>
  <c r="N122" i="15" s="1"/>
  <c r="J108" i="12"/>
  <c r="J108" i="15"/>
  <c r="J110" i="15" s="1"/>
  <c r="J122" i="15" s="1"/>
  <c r="N159" i="12"/>
  <c r="N159" i="15"/>
  <c r="N161" i="15" s="1"/>
  <c r="N173" i="15" s="1"/>
  <c r="N175" i="15" s="1"/>
  <c r="N177" i="15" s="1"/>
  <c r="J159" i="12"/>
  <c r="J159" i="15"/>
  <c r="J161" i="15" s="1"/>
  <c r="J173" i="15" s="1"/>
  <c r="J175" i="15" s="1"/>
  <c r="J177" i="15" s="1"/>
  <c r="F159" i="12"/>
  <c r="F159" i="15"/>
  <c r="F161" i="15" s="1"/>
  <c r="F173" i="15" s="1"/>
  <c r="F175" i="15" s="1"/>
  <c r="F177" i="15" s="1"/>
  <c r="N40" i="12"/>
  <c r="N42" i="12" s="1"/>
  <c r="J40" i="12"/>
  <c r="J42" i="12" s="1"/>
  <c r="F40" i="12"/>
  <c r="F42" i="12" s="1"/>
  <c r="C91" i="12"/>
  <c r="K91" i="12"/>
  <c r="K93" i="12" s="1"/>
  <c r="G91" i="12"/>
  <c r="G93" i="12" s="1"/>
  <c r="O66" i="12"/>
  <c r="C70" i="12"/>
  <c r="C40" i="15"/>
  <c r="C10" i="1"/>
  <c r="K40" i="15"/>
  <c r="K42" i="15" s="1"/>
  <c r="K54" i="15" s="1"/>
  <c r="K10" i="1"/>
  <c r="G40" i="15"/>
  <c r="G42" i="15" s="1"/>
  <c r="G54" i="15" s="1"/>
  <c r="G179" i="15" s="1"/>
  <c r="G181" i="15" s="1"/>
  <c r="G10" i="1"/>
  <c r="C59" i="15"/>
  <c r="O57" i="15"/>
  <c r="C74" i="12"/>
  <c r="C74" i="15"/>
  <c r="K74" i="12"/>
  <c r="K76" i="12" s="1"/>
  <c r="K74" i="15"/>
  <c r="K76" i="15" s="1"/>
  <c r="K88" i="15" s="1"/>
  <c r="C93" i="15"/>
  <c r="O91" i="15"/>
  <c r="C142" i="12"/>
  <c r="C142" i="15"/>
  <c r="I142" i="12"/>
  <c r="I144" i="12" s="1"/>
  <c r="I142" i="15"/>
  <c r="I144" i="15" s="1"/>
  <c r="I156" i="15" s="1"/>
  <c r="M108" i="12"/>
  <c r="M108" i="15"/>
  <c r="M110" i="15" s="1"/>
  <c r="M122" i="15" s="1"/>
  <c r="I108" i="12"/>
  <c r="I108" i="15"/>
  <c r="I110" i="15" s="1"/>
  <c r="I122" i="15" s="1"/>
  <c r="M159" i="12"/>
  <c r="M161" i="12" s="1"/>
  <c r="M159" i="15"/>
  <c r="M161" i="15" s="1"/>
  <c r="M173" i="15" s="1"/>
  <c r="M175" i="15" s="1"/>
  <c r="M177" i="15" s="1"/>
  <c r="I159" i="12"/>
  <c r="I161" i="12" s="1"/>
  <c r="I159" i="15"/>
  <c r="I161" i="15" s="1"/>
  <c r="I173" i="15" s="1"/>
  <c r="E159" i="12"/>
  <c r="E161" i="12" s="1"/>
  <c r="E159" i="15"/>
  <c r="E161" i="15" s="1"/>
  <c r="E173" i="15" s="1"/>
  <c r="E175" i="15" s="1"/>
  <c r="E177" i="15" s="1"/>
  <c r="M40" i="12"/>
  <c r="M42" i="12" s="1"/>
  <c r="I40" i="12"/>
  <c r="I42" i="12" s="1"/>
  <c r="E40" i="12"/>
  <c r="E42" i="12" s="1"/>
  <c r="N91" i="12"/>
  <c r="N93" i="12" s="1"/>
  <c r="J91" i="12"/>
  <c r="J93" i="12" s="1"/>
  <c r="F91" i="12"/>
  <c r="F93" i="12" s="1"/>
  <c r="O143" i="12"/>
  <c r="O160" i="12"/>
  <c r="C53" i="12"/>
  <c r="O44" i="12"/>
  <c r="O80" i="12"/>
  <c r="D156" i="12"/>
  <c r="J74" i="12"/>
  <c r="J76" i="12" s="1"/>
  <c r="H74" i="12"/>
  <c r="H76" i="12" s="1"/>
  <c r="G74" i="12"/>
  <c r="G76" i="12" s="1"/>
  <c r="F57" i="12"/>
  <c r="F59" i="12" s="1"/>
  <c r="E57" i="12"/>
  <c r="E59" i="12" s="1"/>
  <c r="N172" i="12"/>
  <c r="L172" i="12"/>
  <c r="L173" i="12" s="1"/>
  <c r="J172" i="12"/>
  <c r="H172" i="12"/>
  <c r="H173" i="12" s="1"/>
  <c r="F172" i="12"/>
  <c r="D172" i="12"/>
  <c r="H156" i="12"/>
  <c r="N57" i="12"/>
  <c r="N59" i="12" s="1"/>
  <c r="N71" i="12" s="1"/>
  <c r="L57" i="12"/>
  <c r="L59" i="12" s="1"/>
  <c r="J57" i="12"/>
  <c r="J59" i="12" s="1"/>
  <c r="D57" i="12"/>
  <c r="D59" i="12" s="1"/>
  <c r="C57" i="12"/>
  <c r="M57" i="12"/>
  <c r="M59" i="12" s="1"/>
  <c r="K57" i="12"/>
  <c r="K59" i="12" s="1"/>
  <c r="I57" i="12"/>
  <c r="I59" i="12" s="1"/>
  <c r="G57" i="12"/>
  <c r="G59" i="12" s="1"/>
  <c r="O8" i="8"/>
  <c r="H108" i="12"/>
  <c r="H110" i="12" s="1"/>
  <c r="H122" i="12" s="1"/>
  <c r="F108" i="12"/>
  <c r="F110" i="12" s="1"/>
  <c r="F122" i="12" s="1"/>
  <c r="E108" i="12"/>
  <c r="E110" i="12" s="1"/>
  <c r="J70" i="12"/>
  <c r="Q27" i="9"/>
  <c r="L144" i="12"/>
  <c r="L156" i="12" s="1"/>
  <c r="J144" i="12"/>
  <c r="J156" i="12" s="1"/>
  <c r="N144" i="12"/>
  <c r="N156" i="12" s="1"/>
  <c r="M110" i="12"/>
  <c r="K110" i="12"/>
  <c r="I110" i="12"/>
  <c r="G110" i="12"/>
  <c r="N76" i="12"/>
  <c r="N88" i="12" s="1"/>
  <c r="F76" i="12"/>
  <c r="N161" i="12"/>
  <c r="N173" i="12" s="1"/>
  <c r="J161" i="12"/>
  <c r="F161" i="12"/>
  <c r="F173" i="12" s="1"/>
  <c r="M144" i="12"/>
  <c r="L87" i="12"/>
  <c r="L88" i="12" s="1"/>
  <c r="J87" i="12"/>
  <c r="H87" i="12"/>
  <c r="H88" i="12" s="1"/>
  <c r="F87" i="12"/>
  <c r="D87" i="12"/>
  <c r="L70" i="12"/>
  <c r="H70" i="12"/>
  <c r="H71" i="12" s="1"/>
  <c r="D70" i="12"/>
  <c r="F71" i="12"/>
  <c r="N110" i="12"/>
  <c r="N122" i="12" s="1"/>
  <c r="L110" i="12"/>
  <c r="L122" i="12" s="1"/>
  <c r="J110" i="12"/>
  <c r="J122" i="12" s="1"/>
  <c r="D110" i="12"/>
  <c r="C109" i="12"/>
  <c r="O109" i="12" s="1"/>
  <c r="N105" i="12"/>
  <c r="L105" i="12"/>
  <c r="J105" i="12"/>
  <c r="H105" i="12"/>
  <c r="F105" i="12"/>
  <c r="D105" i="12"/>
  <c r="M53" i="12"/>
  <c r="M54" i="12" s="1"/>
  <c r="K53" i="12"/>
  <c r="K54" i="12" s="1"/>
  <c r="I53" i="12"/>
  <c r="I54" i="12" s="1"/>
  <c r="G53" i="12"/>
  <c r="G54" i="12" s="1"/>
  <c r="E53" i="12"/>
  <c r="E54" i="12" s="1"/>
  <c r="M70" i="12"/>
  <c r="M71" i="12" s="1"/>
  <c r="K70" i="12"/>
  <c r="I70" i="12"/>
  <c r="I71" i="12" s="1"/>
  <c r="G70" i="12"/>
  <c r="E70" i="12"/>
  <c r="M87" i="12"/>
  <c r="M88" i="12" s="1"/>
  <c r="K87" i="12"/>
  <c r="K88" i="12" s="1"/>
  <c r="I87" i="12"/>
  <c r="I88" i="12" s="1"/>
  <c r="G87" i="12"/>
  <c r="G88" i="12" s="1"/>
  <c r="E87" i="12"/>
  <c r="E88" i="12" s="1"/>
  <c r="M104" i="12"/>
  <c r="M105" i="12" s="1"/>
  <c r="K104" i="12"/>
  <c r="K105" i="12" s="1"/>
  <c r="I104" i="12"/>
  <c r="I105" i="12" s="1"/>
  <c r="G104" i="12"/>
  <c r="G105" i="12" s="1"/>
  <c r="E104" i="12"/>
  <c r="E105" i="12" s="1"/>
  <c r="M121" i="12"/>
  <c r="K121" i="12"/>
  <c r="I121" i="12"/>
  <c r="G121" i="12"/>
  <c r="E121" i="12"/>
  <c r="M155" i="12"/>
  <c r="K155" i="12"/>
  <c r="K156" i="12" s="1"/>
  <c r="I155" i="12"/>
  <c r="I156" i="12" s="1"/>
  <c r="G155" i="12"/>
  <c r="G156" i="12" s="1"/>
  <c r="E155" i="12"/>
  <c r="E156" i="12" s="1"/>
  <c r="M172" i="12"/>
  <c r="M173" i="12" s="1"/>
  <c r="K172" i="12"/>
  <c r="K173" i="12" s="1"/>
  <c r="I172" i="12"/>
  <c r="I173" i="12" s="1"/>
  <c r="G172" i="12"/>
  <c r="G173" i="12" s="1"/>
  <c r="E172" i="12"/>
  <c r="E173" i="12" s="1"/>
  <c r="O15" i="12"/>
  <c r="O8" i="12"/>
  <c r="O26" i="12"/>
  <c r="O25" i="12"/>
  <c r="N53" i="12"/>
  <c r="N54" i="12" s="1"/>
  <c r="L53" i="12"/>
  <c r="L54" i="12" s="1"/>
  <c r="J53" i="12"/>
  <c r="J54" i="12" s="1"/>
  <c r="H53" i="12"/>
  <c r="H54" i="12" s="1"/>
  <c r="F53" i="12"/>
  <c r="F54" i="12" s="1"/>
  <c r="D53" i="12"/>
  <c r="O42" i="12"/>
  <c r="O15" i="1"/>
  <c r="Q15" i="1" s="1"/>
  <c r="O18" i="1"/>
  <c r="Q18" i="1" s="1"/>
  <c r="O19" i="1"/>
  <c r="Q19" i="1" s="1"/>
  <c r="O22" i="1"/>
  <c r="Q22" i="1" s="1"/>
  <c r="O23" i="1"/>
  <c r="Q23" i="1" s="1"/>
  <c r="O24" i="1"/>
  <c r="Q24" i="1" s="1"/>
  <c r="O26" i="1"/>
  <c r="Q26" i="1" s="1"/>
  <c r="O27" i="1"/>
  <c r="Q27" i="1" s="1"/>
  <c r="O9" i="1"/>
  <c r="Q9" i="1" s="1"/>
  <c r="O13" i="1"/>
  <c r="Q13" i="1" s="1"/>
  <c r="O14" i="1"/>
  <c r="Q14" i="1" s="1"/>
  <c r="O17" i="1"/>
  <c r="O21" i="1"/>
  <c r="Q21" i="1" s="1"/>
  <c r="O25" i="1"/>
  <c r="Q25" i="1" s="1"/>
  <c r="O29" i="1"/>
  <c r="Q29" i="1" s="1"/>
  <c r="O16" i="1"/>
  <c r="Q16" i="1" s="1"/>
  <c r="O20" i="1"/>
  <c r="Q20" i="1" s="1"/>
  <c r="O10" i="5"/>
  <c r="Q27" i="5" s="1"/>
  <c r="O8" i="1"/>
  <c r="Q8" i="1" s="1"/>
  <c r="O10" i="4"/>
  <c r="Q27" i="4" s="1"/>
  <c r="O31" i="9"/>
  <c r="O10" i="7"/>
  <c r="Q27" i="7" s="1"/>
  <c r="I175" i="15" l="1"/>
  <c r="I177" i="15" s="1"/>
  <c r="C76" i="15"/>
  <c r="O74" i="15"/>
  <c r="G175" i="15"/>
  <c r="G177" i="15" s="1"/>
  <c r="C161" i="15"/>
  <c r="O159" i="15"/>
  <c r="O108" i="12"/>
  <c r="C110" i="12"/>
  <c r="C122" i="12" s="1"/>
  <c r="E179" i="15"/>
  <c r="E181" i="15" s="1"/>
  <c r="M179" i="15"/>
  <c r="M181" i="15" s="1"/>
  <c r="H175" i="15"/>
  <c r="H177" i="15" s="1"/>
  <c r="N175" i="12"/>
  <c r="O93" i="15"/>
  <c r="C105" i="15"/>
  <c r="O105" i="15" s="1"/>
  <c r="O74" i="12"/>
  <c r="C76" i="12"/>
  <c r="C42" i="15"/>
  <c r="O40" i="15"/>
  <c r="H179" i="15"/>
  <c r="H181" i="15" s="1"/>
  <c r="C88" i="12"/>
  <c r="O159" i="12"/>
  <c r="C161" i="12"/>
  <c r="C173" i="12" s="1"/>
  <c r="J179" i="15"/>
  <c r="J181" i="15" s="1"/>
  <c r="O57" i="12"/>
  <c r="C59" i="12"/>
  <c r="C71" i="12" s="1"/>
  <c r="C144" i="15"/>
  <c r="O142" i="15"/>
  <c r="O91" i="12"/>
  <c r="C93" i="12"/>
  <c r="K175" i="15"/>
  <c r="K177" i="15" s="1"/>
  <c r="I179" i="15"/>
  <c r="I181" i="15" s="1"/>
  <c r="L175" i="15"/>
  <c r="L177" i="15" s="1"/>
  <c r="O40" i="12"/>
  <c r="E71" i="12"/>
  <c r="O142" i="12"/>
  <c r="C144" i="12"/>
  <c r="C156" i="12" s="1"/>
  <c r="C71" i="15"/>
  <c r="O71" i="15" s="1"/>
  <c r="O59" i="15"/>
  <c r="K179" i="15"/>
  <c r="K181" i="15" s="1"/>
  <c r="D175" i="15"/>
  <c r="D177" i="15" s="1"/>
  <c r="D179" i="15"/>
  <c r="D181" i="15" s="1"/>
  <c r="L179" i="15"/>
  <c r="L181" i="15" s="1"/>
  <c r="C110" i="15"/>
  <c r="O108" i="15"/>
  <c r="F179" i="15"/>
  <c r="F181" i="15" s="1"/>
  <c r="N179" i="15"/>
  <c r="N181" i="15" s="1"/>
  <c r="C54" i="12"/>
  <c r="H175" i="12"/>
  <c r="H177" i="12" s="1"/>
  <c r="O121" i="12"/>
  <c r="O76" i="12"/>
  <c r="N177" i="12"/>
  <c r="N179" i="12"/>
  <c r="N181" i="12" s="1"/>
  <c r="D54" i="12"/>
  <c r="O53" i="12"/>
  <c r="H179" i="12"/>
  <c r="H181" i="12" s="1"/>
  <c r="D122" i="12"/>
  <c r="O110" i="12"/>
  <c r="D173" i="12"/>
  <c r="O172" i="12"/>
  <c r="O70" i="12"/>
  <c r="O161" i="12"/>
  <c r="O144" i="12"/>
  <c r="D88" i="12"/>
  <c r="O87" i="12"/>
  <c r="O59" i="12"/>
  <c r="O155" i="12"/>
  <c r="O104" i="12"/>
  <c r="J173" i="12"/>
  <c r="G71" i="12"/>
  <c r="K71" i="12"/>
  <c r="J71" i="12"/>
  <c r="D71" i="12"/>
  <c r="L71" i="12"/>
  <c r="M156" i="12"/>
  <c r="E122" i="12"/>
  <c r="E179" i="12" s="1"/>
  <c r="I122" i="12"/>
  <c r="M122" i="12"/>
  <c r="M179" i="12" s="1"/>
  <c r="J88" i="12"/>
  <c r="F88" i="12"/>
  <c r="G122" i="12"/>
  <c r="K122" i="12"/>
  <c r="O35" i="12"/>
  <c r="O10" i="1"/>
  <c r="Q10" i="1" s="1"/>
  <c r="O110" i="15" l="1"/>
  <c r="C122" i="15"/>
  <c r="O122" i="15" s="1"/>
  <c r="G175" i="12"/>
  <c r="O144" i="15"/>
  <c r="C156" i="15"/>
  <c r="O156" i="15" s="1"/>
  <c r="C175" i="12"/>
  <c r="C177" i="12" s="1"/>
  <c r="O76" i="15"/>
  <c r="C88" i="15"/>
  <c r="O88" i="15" s="1"/>
  <c r="C105" i="12"/>
  <c r="O105" i="12" s="1"/>
  <c r="O93" i="12"/>
  <c r="O42" i="15"/>
  <c r="C54" i="15"/>
  <c r="C173" i="15"/>
  <c r="O161" i="15"/>
  <c r="K175" i="12"/>
  <c r="M175" i="12"/>
  <c r="I175" i="12"/>
  <c r="I177" i="12" s="1"/>
  <c r="E175" i="12"/>
  <c r="J175" i="12"/>
  <c r="J177" i="12" s="1"/>
  <c r="F175" i="12"/>
  <c r="F177" i="12" s="1"/>
  <c r="D175" i="12"/>
  <c r="D177" i="12" s="1"/>
  <c r="K179" i="12"/>
  <c r="K181" i="12" s="1"/>
  <c r="L175" i="12"/>
  <c r="L177" i="12" s="1"/>
  <c r="M177" i="12"/>
  <c r="K177" i="12"/>
  <c r="E177" i="12"/>
  <c r="I179" i="12"/>
  <c r="G177" i="12"/>
  <c r="F179" i="12"/>
  <c r="F181" i="12" s="1"/>
  <c r="L179" i="12"/>
  <c r="L181" i="12" s="1"/>
  <c r="G179" i="12"/>
  <c r="G181" i="12" s="1"/>
  <c r="J179" i="12"/>
  <c r="J181" i="12" s="1"/>
  <c r="O54" i="12"/>
  <c r="D179" i="12"/>
  <c r="D181" i="12" s="1"/>
  <c r="O71" i="12"/>
  <c r="O173" i="12"/>
  <c r="O122" i="12"/>
  <c r="O156" i="12"/>
  <c r="O88" i="12"/>
  <c r="M181" i="12"/>
  <c r="I181" i="12"/>
  <c r="E181" i="12"/>
  <c r="O173" i="15" l="1"/>
  <c r="C175" i="15"/>
  <c r="O54" i="15"/>
  <c r="C179" i="15"/>
  <c r="C179" i="12"/>
  <c r="C181" i="12" s="1"/>
  <c r="O175" i="12"/>
  <c r="O177" i="12"/>
  <c r="O179" i="12"/>
  <c r="O181" i="12"/>
  <c r="O183" i="12" s="1"/>
  <c r="C181" i="15" l="1"/>
  <c r="O181" i="15" s="1"/>
  <c r="O183" i="15" s="1"/>
  <c r="O179" i="15"/>
  <c r="C177" i="15"/>
  <c r="O177" i="15" s="1"/>
  <c r="O175" i="15"/>
</calcChain>
</file>

<file path=xl/sharedStrings.xml><?xml version="1.0" encoding="utf-8"?>
<sst xmlns="http://schemas.openxmlformats.org/spreadsheetml/2006/main" count="944" uniqueCount="230">
  <si>
    <t>Afdeling: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</si>
  <si>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</si>
  <si>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</si>
  <si>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</si>
  <si>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</si>
  <si>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</si>
  <si>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</si>
  <si>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</si>
  <si>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</si>
  <si>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</si>
  <si>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</si>
  <si>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</si>
  <si>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</si>
  <si>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 alt</t>
  </si>
  <si>
    <t>Konto</t>
  </si>
  <si>
    <t>Indtægter</t>
  </si>
  <si>
    <t>0003</t>
  </si>
  <si>
    <t>Sponsor/legater</t>
  </si>
  <si>
    <t>Anden indtægt</t>
  </si>
  <si>
    <t>0001</t>
  </si>
  <si>
    <t>Egenbetaling stævner</t>
  </si>
  <si>
    <t>Variable udgifter</t>
  </si>
  <si>
    <t>0011</t>
  </si>
  <si>
    <t>Startgebyr stævner</t>
  </si>
  <si>
    <t>Hotel</t>
  </si>
  <si>
    <t>Færge Bro</t>
  </si>
  <si>
    <t>0027</t>
  </si>
  <si>
    <t xml:space="preserve">Transport Stævner </t>
  </si>
  <si>
    <t>0028</t>
  </si>
  <si>
    <t>Transport Møder</t>
  </si>
  <si>
    <t>0029</t>
  </si>
  <si>
    <t>Transport Træner</t>
  </si>
  <si>
    <t>0017</t>
  </si>
  <si>
    <t>Træner stævner</t>
  </si>
  <si>
    <t>0013</t>
  </si>
  <si>
    <t>Kontorart.</t>
  </si>
  <si>
    <t>0019</t>
  </si>
  <si>
    <t>Repræsentation</t>
  </si>
  <si>
    <t>Porto</t>
  </si>
  <si>
    <t>Møder</t>
  </si>
  <si>
    <t>Kursus</t>
  </si>
  <si>
    <t>0015</t>
  </si>
  <si>
    <t>Materialer</t>
  </si>
  <si>
    <t>Pokaler</t>
  </si>
  <si>
    <t>Vederlag ulønnet træner</t>
  </si>
  <si>
    <t>Faste udgifter</t>
  </si>
  <si>
    <t>0016</t>
  </si>
  <si>
    <t>Kontingent spc. Forbund</t>
  </si>
  <si>
    <t>Hjemmeside</t>
  </si>
  <si>
    <t>1287</t>
  </si>
  <si>
    <t>Skab- og baneleje</t>
  </si>
  <si>
    <t>Bordtennis</t>
  </si>
  <si>
    <t>-</t>
  </si>
  <si>
    <t>Bowling</t>
  </si>
  <si>
    <t>Fodbold</t>
  </si>
  <si>
    <t>Volleyball</t>
  </si>
  <si>
    <t>Anden udgift</t>
  </si>
  <si>
    <t>Snooker</t>
  </si>
  <si>
    <t>Svømning</t>
  </si>
  <si>
    <t>Egenbetaling 75% max 800,- pr. stævne</t>
  </si>
  <si>
    <t>Alle afdelinger</t>
  </si>
  <si>
    <t xml:space="preserve">  Kontingent under 25 år</t>
  </si>
  <si>
    <t xml:space="preserve">  Kontingent over 25 år</t>
  </si>
  <si>
    <t xml:space="preserve">  Kontingent over 25 år handi</t>
  </si>
  <si>
    <t xml:space="preserve">  Kontingent passiver Gr.200</t>
  </si>
  <si>
    <t>Kontingenter  ialt</t>
  </si>
  <si>
    <t xml:space="preserve">  Aktivitetstilskud</t>
  </si>
  <si>
    <t xml:space="preserve">  Renter</t>
  </si>
  <si>
    <t xml:space="preserve">  Lavia-Nyt</t>
  </si>
  <si>
    <t xml:space="preserve">  Bueskydning, udendørsbane</t>
  </si>
  <si>
    <t xml:space="preserve">  DHIF tilskud transport/hjælpemidler</t>
  </si>
  <si>
    <t>Indtægter ialt</t>
  </si>
  <si>
    <t>Fællesudgifter</t>
  </si>
  <si>
    <t xml:space="preserve">  Kontorartikler</t>
  </si>
  <si>
    <t xml:space="preserve">  Kontorinventar</t>
  </si>
  <si>
    <t xml:space="preserve">  Porto</t>
  </si>
  <si>
    <t xml:space="preserve">  Møder</t>
  </si>
  <si>
    <t xml:space="preserve">  Gebyr bank/PBS</t>
  </si>
  <si>
    <t xml:space="preserve">  Vederlag</t>
  </si>
  <si>
    <t xml:space="preserve">  Kursus</t>
  </si>
  <si>
    <t xml:space="preserve">  Kontingent unioner</t>
  </si>
  <si>
    <t xml:space="preserve">  Hjemmeside</t>
  </si>
  <si>
    <t xml:space="preserve">  Generalforsamling</t>
  </si>
  <si>
    <t xml:space="preserve">  Forsikring</t>
  </si>
  <si>
    <t xml:space="preserve">  (FOS)Aktivitetstilsklud retur</t>
  </si>
  <si>
    <t xml:space="preserve">  Gaver/Repræsentation</t>
  </si>
  <si>
    <t xml:space="preserve">  Adminstration</t>
  </si>
  <si>
    <t xml:space="preserve">  Hensættelse</t>
  </si>
  <si>
    <t>Fællesudgifter ialt</t>
  </si>
  <si>
    <t>Afdelinger</t>
  </si>
  <si>
    <t>Bordtennis indtægter</t>
  </si>
  <si>
    <t xml:space="preserve">  Bordtennis egen betaling stævner</t>
  </si>
  <si>
    <t xml:space="preserve">  Bordtennis anden indtægt</t>
  </si>
  <si>
    <t>Bordtennis indtægter ialt</t>
  </si>
  <si>
    <t>Bordtennis udgifter</t>
  </si>
  <si>
    <t xml:space="preserve">  Bordtennis stævner</t>
  </si>
  <si>
    <t xml:space="preserve">  Bordtennis administration</t>
  </si>
  <si>
    <t xml:space="preserve">  Bordtennis materialer/præmier</t>
  </si>
  <si>
    <t xml:space="preserve">  Bordtennis Kontingent spec.forbund</t>
  </si>
  <si>
    <t xml:space="preserve">  Bordtennis Ulønnet træner</t>
  </si>
  <si>
    <t xml:space="preserve">  Bordtennis anden udgift</t>
  </si>
  <si>
    <t xml:space="preserve">  Bordtennis DHIFs trsp.tilsk.stævner</t>
  </si>
  <si>
    <t xml:space="preserve">  Bordtennis DHIFs trsp.silsk.møder</t>
  </si>
  <si>
    <t xml:space="preserve">  Bordtennis DHIFs trsp.tilsk.ulø.tr.</t>
  </si>
  <si>
    <t>Bordtennis udgifter ialt</t>
  </si>
  <si>
    <t>Bordtennis samlet</t>
  </si>
  <si>
    <t>Bowling indtægter</t>
  </si>
  <si>
    <t xml:space="preserve">  Bowling egen betaling stævner</t>
  </si>
  <si>
    <t xml:space="preserve">  Bowling anden indtægt</t>
  </si>
  <si>
    <t>Bowling indtægter ialt</t>
  </si>
  <si>
    <t>Bowling udgifter</t>
  </si>
  <si>
    <t xml:space="preserve">  Bowling stævner</t>
  </si>
  <si>
    <t xml:space="preserve">  Bowling administration</t>
  </si>
  <si>
    <t xml:space="preserve">  Bowling materialer/præmier</t>
  </si>
  <si>
    <t xml:space="preserve">  Bowling kontingent spec. forbund</t>
  </si>
  <si>
    <t xml:space="preserve">  Bowling ulønnet træner</t>
  </si>
  <si>
    <t xml:space="preserve">  Bowling anden udgift</t>
  </si>
  <si>
    <t xml:space="preserve">  Bowling DHIFs trsp.tilsk.stævner</t>
  </si>
  <si>
    <t xml:space="preserve">  Bowling DHIFs trsp.tilsk.møder</t>
  </si>
  <si>
    <t xml:space="preserve">  Bowling DHIFs tilsk.ulø.tr.</t>
  </si>
  <si>
    <t>Bowling udgifter ialt</t>
  </si>
  <si>
    <t>Bowling samlet</t>
  </si>
  <si>
    <t>Bueskydning indtægter</t>
  </si>
  <si>
    <t xml:space="preserve">  Bueskydning egen bet. stævner</t>
  </si>
  <si>
    <t xml:space="preserve">  Bueskydning anden indtægt</t>
  </si>
  <si>
    <t>Bueskydning indtægter ialt</t>
  </si>
  <si>
    <t>Bueskydning udgifter</t>
  </si>
  <si>
    <t xml:space="preserve">  Bueskydning stævner</t>
  </si>
  <si>
    <t xml:space="preserve">  Bueskydning adminstration</t>
  </si>
  <si>
    <t xml:space="preserve">  Bueskydning materialer/præmier</t>
  </si>
  <si>
    <t xml:space="preserve">  Bueskydning Kontingent spec.forbund</t>
  </si>
  <si>
    <t xml:space="preserve">  Bueskydning ulønnet træner</t>
  </si>
  <si>
    <t xml:space="preserve">  Bueskydning anden udgift</t>
  </si>
  <si>
    <t xml:space="preserve">  Bueskydning DHIFs trsp.tilsk.stævner</t>
  </si>
  <si>
    <t xml:space="preserve">  Bueskydning DHIFs trsp.tilsk.møder</t>
  </si>
  <si>
    <t xml:space="preserve">  Bueskydning DHIFs tilsk.ulø.tr.</t>
  </si>
  <si>
    <t>Bueskydning udgifter ialt</t>
  </si>
  <si>
    <t>Bueskydning samlet</t>
  </si>
  <si>
    <t>Fodbold indtægter</t>
  </si>
  <si>
    <t xml:space="preserve">  Fodbold</t>
  </si>
  <si>
    <t>Fodbold indtægter ialt</t>
  </si>
  <si>
    <t>Fodbold udgifter</t>
  </si>
  <si>
    <t xml:space="preserve">  Fodbold materialer/præmier</t>
  </si>
  <si>
    <t>Fodbold udgifter ialt</t>
  </si>
  <si>
    <t>Fodbold samlet</t>
  </si>
  <si>
    <t>Snooker indtægter</t>
  </si>
  <si>
    <t xml:space="preserve">  Snooker egen bet.stævner</t>
  </si>
  <si>
    <t xml:space="preserve">  Snooker anden indtægt</t>
  </si>
  <si>
    <t>Snooker indtægter ialt</t>
  </si>
  <si>
    <t>Snooker udgifter</t>
  </si>
  <si>
    <t xml:space="preserve">  Snooker stævner</t>
  </si>
  <si>
    <t xml:space="preserve">  Snooker administration</t>
  </si>
  <si>
    <t xml:space="preserve">  Snooker materialer/præmier</t>
  </si>
  <si>
    <t xml:space="preserve">  Snooker kontingent spec.forbund</t>
  </si>
  <si>
    <t xml:space="preserve">  Snooker ulønnet træner</t>
  </si>
  <si>
    <t xml:space="preserve">  Snooker anden udgift</t>
  </si>
  <si>
    <t xml:space="preserve">  Snooker DHIFs trans.tilsk.stævner</t>
  </si>
  <si>
    <t xml:space="preserve">  Snooker DHIFs trsp.tilsk.møder</t>
  </si>
  <si>
    <t xml:space="preserve">  Snooker DHIFs tilsk.ulø.tr</t>
  </si>
  <si>
    <t>Snooker udgifter ialt</t>
  </si>
  <si>
    <t>Snooker samlet</t>
  </si>
  <si>
    <t>Volleyball indtægter</t>
  </si>
  <si>
    <t xml:space="preserve">  Volleyball egen bet.stævner</t>
  </si>
  <si>
    <t xml:space="preserve">  Volleyball anden indtægt</t>
  </si>
  <si>
    <t>Volleyball indtægter ialt</t>
  </si>
  <si>
    <t>Volleyball udgifter</t>
  </si>
  <si>
    <t xml:space="preserve">  Volleyball  stævner</t>
  </si>
  <si>
    <t xml:space="preserve">  Volleyball administration</t>
  </si>
  <si>
    <t xml:space="preserve">  Volleyball materialer/præmier</t>
  </si>
  <si>
    <t xml:space="preserve">  Volleyball Kontingent spec.forbund</t>
  </si>
  <si>
    <t xml:space="preserve">  Volleyball ulønnet træner</t>
  </si>
  <si>
    <t xml:space="preserve">  Volleyball anden udgift</t>
  </si>
  <si>
    <t xml:space="preserve">  Volleyball DHIFs trsp.tilsk.stævner</t>
  </si>
  <si>
    <t xml:space="preserve">  Volleyball DHIFs trsp.tilsk.møder</t>
  </si>
  <si>
    <t xml:space="preserve">  Volleyball DHIFs tilsk.ulø.tr.</t>
  </si>
  <si>
    <t>Volleyball udgifter ialt</t>
  </si>
  <si>
    <t>Volleyball samlet</t>
  </si>
  <si>
    <t>Svømning indtægter</t>
  </si>
  <si>
    <t xml:space="preserve">  Svømning</t>
  </si>
  <si>
    <t>Svømning indtægter ialt</t>
  </si>
  <si>
    <t>Svømning udgifter</t>
  </si>
  <si>
    <t xml:space="preserve">  Svømning ulønnet træner</t>
  </si>
  <si>
    <t xml:space="preserve">  Svømning DHIFs trsp.tilsk.uløn.tr.</t>
  </si>
  <si>
    <t>Svømning udgifter ialt</t>
  </si>
  <si>
    <t>Svømning samlet</t>
  </si>
  <si>
    <t>Afdelinger ialt</t>
  </si>
  <si>
    <t>Udgifter ialt</t>
  </si>
  <si>
    <t>Resultat før ekstraordinære poster</t>
  </si>
  <si>
    <t xml:space="preserve">  Ekstraordinære poster</t>
  </si>
  <si>
    <t>Resultat</t>
  </si>
  <si>
    <t>Tekst</t>
  </si>
  <si>
    <t xml:space="preserve">  Fodbold anden udgift</t>
  </si>
  <si>
    <t xml:space="preserve">  Fodbold egen bet.stævner</t>
  </si>
  <si>
    <t xml:space="preserve">  Fodbold anden indtægt</t>
  </si>
  <si>
    <t xml:space="preserve">  Svømning egen bet.stævner</t>
  </si>
  <si>
    <t xml:space="preserve">  Svømning anden indtægt</t>
  </si>
  <si>
    <t xml:space="preserve">  Fodbold stævner</t>
  </si>
  <si>
    <t xml:space="preserve">  Svømning stævner</t>
  </si>
  <si>
    <t xml:space="preserve">  Fodbold administration</t>
  </si>
  <si>
    <t xml:space="preserve">  Svømning administration</t>
  </si>
  <si>
    <t xml:space="preserve">  Svømning materialer/præmier</t>
  </si>
  <si>
    <t>Skabs- og baneleje</t>
  </si>
  <si>
    <t>,</t>
  </si>
  <si>
    <t>IF Lavia - Budget 2018</t>
  </si>
  <si>
    <t>Budget 2018</t>
  </si>
  <si>
    <t>Bueskydning</t>
  </si>
  <si>
    <t>Idrætsuniverset</t>
  </si>
  <si>
    <t>Idrætsuniverset indtægter</t>
  </si>
  <si>
    <t>Idrætsuniverset egen bet.stævner</t>
  </si>
  <si>
    <t>Idrætsuniverset indtægter ialt</t>
  </si>
  <si>
    <t>Idrætsuniverset udgifter</t>
  </si>
  <si>
    <t>Idrætsuniverset  stævner</t>
  </si>
  <si>
    <t>Idrætsuniverset administration</t>
  </si>
  <si>
    <t>Idrætsuniverset materialer/præmier</t>
  </si>
  <si>
    <t>Idrætsuniverset Kontingent spec.forbund</t>
  </si>
  <si>
    <t>Idrætsuniverset ulønnet træner</t>
  </si>
  <si>
    <t>Idrætsuniverset anden udgift</t>
  </si>
  <si>
    <t>Idrætsuniverset DHIFs trsp.tilsk.stævner</t>
  </si>
  <si>
    <t>Idrætsuniverset DHIFs trsp.tilsk.møder</t>
  </si>
  <si>
    <t>Idrætsuniverset DHIFs tilsk.ulø.tr.</t>
  </si>
  <si>
    <t>Idrætsuniverset udgifter ialt</t>
  </si>
  <si>
    <t>Idrætsuniverset samlet</t>
  </si>
  <si>
    <t>Idrætsuniverset anden indtægt</t>
  </si>
  <si>
    <t>(50.000 fra Idrætsuniverset)</t>
  </si>
  <si>
    <t>+/-</t>
  </si>
  <si>
    <t>*</t>
  </si>
  <si>
    <t>**</t>
  </si>
  <si>
    <t>(Ny svømmehal 18.311)</t>
  </si>
  <si>
    <t>Budget</t>
  </si>
  <si>
    <t>Realiseret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</si>
</sst>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;\-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3F3F3F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3F3F3F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2" fillId="0" borderId="0"/>
    <xf numFmtId="0" fontId="17" fillId="2" borderId="4" applyNumberFormat="0" applyAlignment="0" applyProtection="0"/>
  </cellStyleXfs>
  <cellXfs count="8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49" fontId="5" fillId="0" borderId="0" xfId="0" applyNumberFormat="1" applyFont="1" applyFill="1" applyAlignment="1" applyProtection="1">
      <alignment horizontal="right"/>
    </xf>
    <xf numFmtId="3" fontId="0" fillId="0" borderId="1" xfId="0" applyNumberFormat="1" applyBorder="1" applyProtection="1">
      <protection locked="0"/>
    </xf>
    <xf numFmtId="3" fontId="0" fillId="0" borderId="0" xfId="0" applyNumberFormat="1" applyProtection="1"/>
    <xf numFmtId="0" fontId="0" fillId="0" borderId="0" xfId="0" applyFill="1" applyBorder="1" applyProtection="1">
      <protection locked="0"/>
    </xf>
    <xf numFmtId="3" fontId="0" fillId="0" borderId="0" xfId="0" applyNumberFormat="1" applyBorder="1" applyProtection="1"/>
    <xf numFmtId="0" fontId="0" fillId="0" borderId="0" xfId="0" applyBorder="1" applyProtection="1"/>
    <xf numFmtId="0" fontId="0" fillId="0" borderId="1" xfId="0" applyBorder="1" applyProtection="1">
      <protection locked="0"/>
    </xf>
    <xf numFmtId="0" fontId="5" fillId="0" borderId="0" xfId="0" quotePrefix="1" applyFont="1" applyAlignment="1" applyProtection="1">
      <alignment horizontal="center"/>
    </xf>
    <xf numFmtId="164" fontId="1" fillId="0" borderId="1" xfId="1" applyNumberFormat="1" applyFont="1" applyBorder="1" applyProtection="1">
      <protection locked="0"/>
    </xf>
    <xf numFmtId="164" fontId="1" fillId="0" borderId="0" xfId="1" applyNumberFormat="1" applyFont="1" applyProtection="1"/>
    <xf numFmtId="164" fontId="6" fillId="0" borderId="0" xfId="1" quotePrefix="1" applyNumberFormat="1" applyFont="1" applyAlignment="1" applyProtection="1">
      <alignment horizontal="center"/>
    </xf>
    <xf numFmtId="0" fontId="10" fillId="0" borderId="0" xfId="0" applyFont="1" applyProtection="1"/>
    <xf numFmtId="3" fontId="12" fillId="0" borderId="0" xfId="3" applyNumberFormat="1" applyFont="1" applyFill="1" applyAlignment="1">
      <alignment vertical="top"/>
    </xf>
    <xf numFmtId="3" fontId="12" fillId="0" borderId="0" xfId="3" applyNumberFormat="1" applyFont="1" applyFill="1" applyAlignment="1">
      <alignment horizontal="right" vertical="top"/>
    </xf>
    <xf numFmtId="3" fontId="0" fillId="0" borderId="0" xfId="0" applyNumberFormat="1"/>
    <xf numFmtId="0" fontId="13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165" fontId="13" fillId="0" borderId="0" xfId="0" applyNumberFormat="1" applyFont="1" applyFill="1" applyBorder="1" applyAlignment="1" applyProtection="1">
      <alignment horizontal="right" vertical="top"/>
    </xf>
    <xf numFmtId="165" fontId="14" fillId="0" borderId="0" xfId="0" applyNumberFormat="1" applyFont="1" applyFill="1" applyBorder="1" applyAlignment="1" applyProtection="1">
      <alignment horizontal="right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3" fontId="13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3" fontId="14" fillId="0" borderId="0" xfId="0" applyNumberFormat="1" applyFont="1" applyFill="1" applyBorder="1" applyAlignment="1" applyProtection="1">
      <alignment vertical="top"/>
    </xf>
    <xf numFmtId="3" fontId="14" fillId="0" borderId="0" xfId="0" applyNumberFormat="1" applyFont="1" applyFill="1" applyBorder="1" applyAlignment="1" applyProtection="1">
      <alignment horizontal="center" vertical="top"/>
    </xf>
    <xf numFmtId="3" fontId="13" fillId="0" borderId="2" xfId="0" applyNumberFormat="1" applyFont="1" applyFill="1" applyBorder="1" applyAlignment="1" applyProtection="1">
      <alignment vertical="top"/>
    </xf>
    <xf numFmtId="3" fontId="14" fillId="0" borderId="2" xfId="0" applyNumberFormat="1" applyFont="1" applyFill="1" applyBorder="1" applyAlignment="1" applyProtection="1">
      <alignment vertical="top"/>
    </xf>
    <xf numFmtId="0" fontId="13" fillId="0" borderId="2" xfId="0" applyNumberFormat="1" applyFont="1" applyFill="1" applyBorder="1" applyAlignment="1" applyProtection="1">
      <alignment vertical="top"/>
    </xf>
    <xf numFmtId="0" fontId="14" fillId="0" borderId="3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0" fontId="13" fillId="0" borderId="0" xfId="0" quotePrefix="1" applyNumberFormat="1" applyFont="1" applyFill="1" applyBorder="1" applyAlignment="1" applyProtection="1">
      <alignment vertical="top"/>
    </xf>
    <xf numFmtId="1" fontId="16" fillId="0" borderId="0" xfId="0" applyNumberFormat="1" applyFont="1" applyFill="1" applyBorder="1" applyAlignment="1" applyProtection="1">
      <alignment vertical="top"/>
    </xf>
    <xf numFmtId="0" fontId="17" fillId="0" borderId="0" xfId="4" applyNumberFormat="1" applyFill="1" applyBorder="1" applyAlignment="1" applyProtection="1">
      <alignment vertical="top"/>
    </xf>
    <xf numFmtId="0" fontId="7" fillId="0" borderId="0" xfId="2"/>
    <xf numFmtId="3" fontId="7" fillId="0" borderId="0" xfId="0" applyNumberFormat="1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top"/>
    </xf>
    <xf numFmtId="165" fontId="19" fillId="0" borderId="0" xfId="0" applyNumberFormat="1" applyFont="1" applyFill="1" applyBorder="1" applyAlignment="1" applyProtection="1">
      <alignment horizontal="right" vertical="top"/>
    </xf>
    <xf numFmtId="0" fontId="19" fillId="0" borderId="0" xfId="0" applyNumberFormat="1" applyFont="1" applyFill="1" applyBorder="1" applyAlignment="1" applyProtection="1">
      <alignment vertical="top"/>
    </xf>
    <xf numFmtId="3" fontId="19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left" vertical="top" indent="1"/>
    </xf>
    <xf numFmtId="0" fontId="15" fillId="0" borderId="0" xfId="0" applyNumberFormat="1" applyFont="1" applyFill="1" applyBorder="1" applyAlignment="1" applyProtection="1">
      <alignment horizontal="left" vertical="top" indent="1"/>
    </xf>
    <xf numFmtId="3" fontId="7" fillId="0" borderId="0" xfId="2" applyNumberFormat="1"/>
    <xf numFmtId="3" fontId="2" fillId="0" borderId="0" xfId="0" applyNumberFormat="1" applyFont="1" applyAlignment="1" applyProtection="1">
      <alignment horizontal="left"/>
    </xf>
    <xf numFmtId="3" fontId="2" fillId="0" borderId="0" xfId="0" applyNumberFormat="1" applyFont="1" applyProtection="1"/>
    <xf numFmtId="0" fontId="21" fillId="0" borderId="0" xfId="0" applyFont="1" applyProtection="1"/>
    <xf numFmtId="0" fontId="22" fillId="0" borderId="0" xfId="0" applyFont="1" applyProtection="1"/>
    <xf numFmtId="0" fontId="21" fillId="3" borderId="0" xfId="0" quotePrefix="1" applyFont="1" applyFill="1" applyAlignment="1" applyProtection="1">
      <alignment horizontal="center"/>
    </xf>
    <xf numFmtId="0" fontId="21" fillId="3" borderId="0" xfId="0" applyFont="1" applyFill="1" applyProtection="1"/>
    <xf numFmtId="3" fontId="21" fillId="3" borderId="0" xfId="0" applyNumberFormat="1" applyFont="1" applyFill="1" applyProtection="1"/>
    <xf numFmtId="0" fontId="23" fillId="0" borderId="0" xfId="0" applyFont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vertical="top"/>
    </xf>
    <xf numFmtId="49" fontId="24" fillId="3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3" fontId="24" fillId="3" borderId="0" xfId="0" applyNumberFormat="1" applyFont="1" applyFill="1" applyBorder="1" applyAlignment="1" applyProtection="1"/>
    <xf numFmtId="3" fontId="25" fillId="3" borderId="0" xfId="3" applyNumberFormat="1" applyFont="1" applyFill="1" applyAlignment="1">
      <alignment horizontal="right"/>
    </xf>
    <xf numFmtId="3" fontId="26" fillId="3" borderId="0" xfId="0" applyNumberFormat="1" applyFont="1" applyFill="1" applyBorder="1" applyAlignment="1" applyProtection="1"/>
    <xf numFmtId="3" fontId="24" fillId="3" borderId="3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top"/>
    </xf>
    <xf numFmtId="3" fontId="21" fillId="4" borderId="0" xfId="0" applyNumberFormat="1" applyFont="1" applyFill="1" applyAlignment="1"/>
    <xf numFmtId="3" fontId="24" fillId="4" borderId="0" xfId="0" applyNumberFormat="1" applyFont="1" applyFill="1" applyBorder="1" applyAlignment="1" applyProtection="1"/>
    <xf numFmtId="3" fontId="28" fillId="4" borderId="0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 vertical="top"/>
    </xf>
    <xf numFmtId="3" fontId="24" fillId="0" borderId="0" xfId="0" applyNumberFormat="1" applyFont="1" applyFill="1" applyBorder="1" applyAlignment="1" applyProtection="1"/>
    <xf numFmtId="3" fontId="25" fillId="0" borderId="0" xfId="3" applyNumberFormat="1" applyFont="1" applyFill="1" applyAlignment="1">
      <alignment horizontal="right"/>
    </xf>
    <xf numFmtId="3" fontId="26" fillId="0" borderId="0" xfId="0" applyNumberFormat="1" applyFont="1" applyFill="1" applyBorder="1" applyAlignment="1" applyProtection="1"/>
    <xf numFmtId="3" fontId="24" fillId="3" borderId="0" xfId="0" applyNumberFormat="1" applyFont="1" applyFill="1" applyBorder="1" applyAlignment="1" applyProtection="1">
      <alignment horizontal="center"/>
    </xf>
    <xf numFmtId="0" fontId="24" fillId="4" borderId="0" xfId="0" applyNumberFormat="1" applyFont="1" applyFill="1" applyBorder="1" applyAlignment="1" applyProtection="1">
      <alignment horizontal="center" vertical="top"/>
    </xf>
    <xf numFmtId="0" fontId="27" fillId="4" borderId="0" xfId="4" applyNumberFormat="1" applyFont="1" applyFill="1" applyBorder="1" applyAlignment="1" applyProtection="1">
      <alignment horizontal="center" vertical="top"/>
    </xf>
    <xf numFmtId="0" fontId="0" fillId="0" borderId="0" xfId="0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5">
    <cellStyle name="Komma" xfId="1" builtinId="3"/>
    <cellStyle name="Normal" xfId="0" builtinId="0"/>
    <cellStyle name="Normal 2" xfId="2"/>
    <cellStyle name="Normal 2 2" xfId="3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6</xdr:row>
      <xdr:rowOff>133350</xdr:rowOff>
    </xdr:to>
    <xdr:pic>
      <xdr:nvPicPr>
        <xdr:cNvPr id="2" name="Billede 1" descr="SIDELOGO kopi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28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69850</xdr:rowOff>
    </xdr:to>
    <xdr:pic>
      <xdr:nvPicPr>
        <xdr:cNvPr id="3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69850</xdr:rowOff>
    </xdr:to>
    <xdr:pic>
      <xdr:nvPicPr>
        <xdr:cNvPr id="3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69850</xdr:rowOff>
    </xdr:to>
    <xdr:pic>
      <xdr:nvPicPr>
        <xdr:cNvPr id="3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69850</xdr:rowOff>
    </xdr:to>
    <xdr:pic>
      <xdr:nvPicPr>
        <xdr:cNvPr id="3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69850</xdr:rowOff>
    </xdr:to>
    <xdr:pic>
      <xdr:nvPicPr>
        <xdr:cNvPr id="3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69850</xdr:rowOff>
    </xdr:to>
    <xdr:pic>
      <xdr:nvPicPr>
        <xdr:cNvPr id="3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69850</xdr:rowOff>
    </xdr:to>
    <xdr:pic>
      <xdr:nvPicPr>
        <xdr:cNvPr id="2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69850</xdr:rowOff>
    </xdr:to>
    <xdr:pic>
      <xdr:nvPicPr>
        <xdr:cNvPr id="3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142875</xdr:colOff>
      <xdr:row>2</xdr:row>
      <xdr:rowOff>69850</xdr:rowOff>
    </xdr:to>
    <xdr:pic>
      <xdr:nvPicPr>
        <xdr:cNvPr id="3" name="Billede 1" descr="SIDELOGO kopi.png 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447675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13"/>
  <sheetViews>
    <sheetView showGridLines="0" tabSelected="1" workbookViewId="0">
      <selection activeCell="B13" sqref="B13:J13"/>
    </sheetView>
  </sheetViews>
  <sheetFormatPr defaultRowHeight="15" x14ac:dyDescent="0.25"/>
  <sheetData>
    <row r="13" spans="2:10" ht="92.25" x14ac:dyDescent="1.35">
      <c r="B13" s="80" t="s">
        <v>204</v>
      </c>
      <c r="C13" s="80"/>
      <c r="D13" s="80"/>
      <c r="E13" s="80"/>
      <c r="F13" s="80"/>
      <c r="G13" s="80"/>
      <c r="H13" s="80"/>
      <c r="I13" s="80"/>
      <c r="J13" s="80"/>
    </row>
  </sheetData>
  <mergeCells count="1">
    <mergeCell ref="B13:J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B13" sqref="B13:J13"/>
    </sheetView>
  </sheetViews>
  <sheetFormatPr defaultRowHeight="15" x14ac:dyDescent="0.25"/>
  <cols>
    <col min="1" max="1" width="5" style="1" bestFit="1" customWidth="1"/>
    <col min="2" max="2" width="23.85546875" style="1" bestFit="1" customWidth="1"/>
    <col min="3" max="13" width="9.140625" style="1"/>
    <col min="14" max="14" width="9.140625" style="1" customWidth="1"/>
    <col min="15" max="16384" width="9.140625" style="1"/>
  </cols>
  <sheetData>
    <row r="1" spans="1:17" ht="9.9499999999999993" customHeight="1" x14ac:dyDescent="0.25">
      <c r="A1" s="82" t="s">
        <v>204</v>
      </c>
      <c r="B1" s="82"/>
    </row>
    <row r="2" spans="1:17" s="4" customFormat="1" ht="23.25" x14ac:dyDescent="0.35">
      <c r="A2" s="82"/>
      <c r="B2" s="82"/>
      <c r="C2" s="2" t="s">
        <v>0</v>
      </c>
      <c r="D2" s="86" t="s">
        <v>55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3"/>
    </row>
    <row r="3" spans="1:17" s="4" customFormat="1" ht="15" customHeight="1" x14ac:dyDescent="0.35">
      <c r="A3" s="82"/>
      <c r="B3" s="8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7" s="2" customFormat="1" ht="15" customHeight="1" x14ac:dyDescent="0.35">
      <c r="A4" s="82"/>
      <c r="B4" s="82"/>
      <c r="C4" s="85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"/>
      <c r="Q4" s="52">
        <f>10500*2</f>
        <v>21000</v>
      </c>
    </row>
    <row r="5" spans="1:17" ht="9.9499999999999993" customHeight="1" x14ac:dyDescent="0.25">
      <c r="A5" s="82"/>
      <c r="B5" s="82"/>
    </row>
    <row r="6" spans="1:17" s="7" customFormat="1" x14ac:dyDescent="0.25">
      <c r="A6" s="82"/>
      <c r="B6" s="82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</row>
    <row r="7" spans="1:17" x14ac:dyDescent="0.25">
      <c r="A7" s="8" t="s">
        <v>14</v>
      </c>
      <c r="B7" s="9" t="s">
        <v>15</v>
      </c>
    </row>
    <row r="8" spans="1:17" x14ac:dyDescent="0.25">
      <c r="A8" s="10" t="s">
        <v>16</v>
      </c>
      <c r="B8" s="1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>
        <v>10000</v>
      </c>
      <c r="N8" s="11"/>
      <c r="O8" s="12">
        <f t="shared" ref="O8:O31" si="0">IF(SUM(C8:N8)=0,"",SUM(C8:N8))</f>
        <v>10000</v>
      </c>
      <c r="P8" s="12"/>
    </row>
    <row r="9" spans="1:17" x14ac:dyDescent="0.25">
      <c r="A9" s="10" t="s">
        <v>16</v>
      </c>
      <c r="B9" s="1" t="s">
        <v>18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>
        <v>9000</v>
      </c>
      <c r="N9" s="11"/>
      <c r="O9" s="12">
        <f t="shared" si="0"/>
        <v>9000</v>
      </c>
      <c r="P9" s="12"/>
    </row>
    <row r="10" spans="1:17" x14ac:dyDescent="0.25">
      <c r="A10" s="10" t="s">
        <v>19</v>
      </c>
      <c r="B10" s="1" t="s">
        <v>20</v>
      </c>
      <c r="C10" s="12">
        <f>SUM(C13+C14+C15+C16)/4*3</f>
        <v>0</v>
      </c>
      <c r="D10" s="12">
        <f>SUM(D13+D14+D15+D16)/4*3</f>
        <v>0</v>
      </c>
      <c r="E10" s="12">
        <f>SUM(E13+E14+E15+E16)/4*3</f>
        <v>0</v>
      </c>
      <c r="F10" s="12">
        <f>SUM(F13+F14+F15+F16)/4*3</f>
        <v>0</v>
      </c>
      <c r="G10" s="12">
        <f>SUM(G13+G14+G15+G16)/4*3</f>
        <v>0</v>
      </c>
      <c r="H10" s="12">
        <v>10000</v>
      </c>
      <c r="I10" s="12">
        <f>SUM(I13+I14+I15+I16)/4*3</f>
        <v>0</v>
      </c>
      <c r="J10" s="12">
        <f>SUM(J13+J14+J15+J16)/4*3</f>
        <v>0</v>
      </c>
      <c r="K10" s="12">
        <f>SUM(K13+K14+K15+K16)/4*3</f>
        <v>0</v>
      </c>
      <c r="L10" s="12">
        <v>10000</v>
      </c>
      <c r="M10" s="12">
        <f>SUM(M13+M14+M15+M16)/4*3</f>
        <v>0</v>
      </c>
      <c r="N10" s="12">
        <f>SUM(N13+N14+N15+N16)/4*3</f>
        <v>0</v>
      </c>
      <c r="O10" s="12">
        <f t="shared" si="0"/>
        <v>20000</v>
      </c>
      <c r="P10" s="12"/>
    </row>
    <row r="11" spans="1:17" ht="9.9499999999999993" customHeight="1" x14ac:dyDescent="0.25">
      <c r="A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tr">
        <f t="shared" si="0"/>
        <v/>
      </c>
      <c r="P11" s="12"/>
    </row>
    <row r="12" spans="1:17" x14ac:dyDescent="0.25">
      <c r="A12" s="10"/>
      <c r="B12" s="9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x14ac:dyDescent="0.25">
      <c r="A13" s="10" t="s">
        <v>22</v>
      </c>
      <c r="B13" s="1" t="s">
        <v>23</v>
      </c>
      <c r="C13" s="11"/>
      <c r="D13" s="11"/>
      <c r="E13" s="11"/>
      <c r="F13" s="11"/>
      <c r="G13" s="11"/>
      <c r="H13" s="11">
        <v>1000</v>
      </c>
      <c r="I13" s="11"/>
      <c r="J13" s="11"/>
      <c r="K13" s="11"/>
      <c r="L13" s="11"/>
      <c r="M13" s="11"/>
      <c r="N13" s="11"/>
      <c r="O13" s="12">
        <f t="shared" si="0"/>
        <v>1000</v>
      </c>
      <c r="P13" s="12"/>
    </row>
    <row r="14" spans="1:17" x14ac:dyDescent="0.25">
      <c r="A14" s="10" t="s">
        <v>22</v>
      </c>
      <c r="B14" s="1" t="s">
        <v>24</v>
      </c>
      <c r="C14" s="11"/>
      <c r="D14" s="11"/>
      <c r="E14" s="11"/>
      <c r="F14" s="11"/>
      <c r="G14" s="11"/>
      <c r="H14" s="11">
        <v>7100</v>
      </c>
      <c r="I14" s="11"/>
      <c r="J14" s="11"/>
      <c r="K14" s="11"/>
      <c r="L14" s="11">
        <v>10000</v>
      </c>
      <c r="M14" s="11"/>
      <c r="N14" s="11"/>
      <c r="O14" s="12">
        <f t="shared" si="0"/>
        <v>17100</v>
      </c>
      <c r="P14" s="12"/>
    </row>
    <row r="15" spans="1:17" x14ac:dyDescent="0.25">
      <c r="A15" s="10" t="s">
        <v>22</v>
      </c>
      <c r="B15" s="1" t="s">
        <v>25</v>
      </c>
      <c r="C15" s="11"/>
      <c r="D15" s="11"/>
      <c r="E15" s="11"/>
      <c r="F15" s="11"/>
      <c r="G15" s="11"/>
      <c r="H15" s="11">
        <v>1000</v>
      </c>
      <c r="I15" s="11"/>
      <c r="J15" s="11"/>
      <c r="K15" s="11"/>
      <c r="L15" s="11"/>
      <c r="M15" s="11"/>
      <c r="N15" s="11"/>
      <c r="O15" s="12">
        <f t="shared" si="0"/>
        <v>1000</v>
      </c>
      <c r="P15" s="12"/>
    </row>
    <row r="16" spans="1:17" x14ac:dyDescent="0.25">
      <c r="A16" s="10" t="s">
        <v>26</v>
      </c>
      <c r="B16" s="1" t="s">
        <v>27</v>
      </c>
      <c r="C16" s="11"/>
      <c r="D16" s="11"/>
      <c r="E16" s="11"/>
      <c r="F16" s="11"/>
      <c r="G16" s="11"/>
      <c r="H16" s="11">
        <v>16500</v>
      </c>
      <c r="I16" s="11"/>
      <c r="J16" s="11"/>
      <c r="K16" s="11"/>
      <c r="L16" s="11">
        <v>30000</v>
      </c>
      <c r="M16" s="11"/>
      <c r="N16" s="11"/>
      <c r="O16" s="12">
        <f t="shared" si="0"/>
        <v>46500</v>
      </c>
      <c r="P16" s="12"/>
      <c r="Q16" s="13"/>
    </row>
    <row r="17" spans="1:17" x14ac:dyDescent="0.25">
      <c r="A17" s="10" t="s">
        <v>28</v>
      </c>
      <c r="B17" s="1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 t="str">
        <f t="shared" si="0"/>
        <v/>
      </c>
      <c r="P17" s="12"/>
    </row>
    <row r="18" spans="1:17" x14ac:dyDescent="0.25">
      <c r="A18" s="10" t="s">
        <v>30</v>
      </c>
      <c r="B18" s="1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 t="str">
        <f t="shared" si="0"/>
        <v/>
      </c>
      <c r="P18" s="12"/>
    </row>
    <row r="19" spans="1:17" x14ac:dyDescent="0.25">
      <c r="A19" s="10" t="s">
        <v>32</v>
      </c>
      <c r="B19" s="1" t="s">
        <v>33</v>
      </c>
      <c r="C19" s="11"/>
      <c r="D19" s="11"/>
      <c r="E19" s="11"/>
      <c r="F19" s="11"/>
      <c r="G19" s="11"/>
      <c r="H19" s="11">
        <v>1500</v>
      </c>
      <c r="I19" s="11"/>
      <c r="J19" s="11"/>
      <c r="K19" s="11"/>
      <c r="L19" s="11">
        <v>1500</v>
      </c>
      <c r="M19" s="11"/>
      <c r="N19" s="11"/>
      <c r="O19" s="12">
        <f t="shared" si="0"/>
        <v>3000</v>
      </c>
      <c r="P19" s="12"/>
    </row>
    <row r="20" spans="1:17" x14ac:dyDescent="0.25">
      <c r="A20" s="10" t="s">
        <v>34</v>
      </c>
      <c r="B20" s="1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>
        <v>1500</v>
      </c>
      <c r="M20" s="11"/>
      <c r="N20" s="11"/>
      <c r="O20" s="12">
        <f t="shared" si="0"/>
        <v>1500</v>
      </c>
      <c r="P20" s="12"/>
    </row>
    <row r="21" spans="1:17" x14ac:dyDescent="0.25">
      <c r="A21" s="10" t="s">
        <v>36</v>
      </c>
      <c r="B21" s="42" t="s">
        <v>56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50">
        <v>19000</v>
      </c>
      <c r="N21" s="11"/>
      <c r="O21" s="12">
        <f t="shared" si="0"/>
        <v>19000</v>
      </c>
      <c r="P21" s="12"/>
    </row>
    <row r="22" spans="1:17" x14ac:dyDescent="0.25">
      <c r="A22" s="10" t="s">
        <v>34</v>
      </c>
      <c r="B22" s="1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 t="str">
        <f t="shared" si="0"/>
        <v/>
      </c>
      <c r="P22" s="12"/>
    </row>
    <row r="23" spans="1:17" x14ac:dyDescent="0.25">
      <c r="A23" s="10" t="s">
        <v>34</v>
      </c>
      <c r="B23" s="1" t="s">
        <v>39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 t="str">
        <f t="shared" si="0"/>
        <v/>
      </c>
      <c r="P23" s="12"/>
    </row>
    <row r="24" spans="1:17" x14ac:dyDescent="0.25">
      <c r="A24" s="10" t="s">
        <v>34</v>
      </c>
      <c r="B24" s="1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 t="str">
        <f t="shared" si="0"/>
        <v/>
      </c>
      <c r="P24" s="12"/>
    </row>
    <row r="25" spans="1:17" x14ac:dyDescent="0.25">
      <c r="A25" s="10" t="s">
        <v>41</v>
      </c>
      <c r="B25" s="1" t="s">
        <v>42</v>
      </c>
      <c r="C25" s="11"/>
      <c r="D25" s="11"/>
      <c r="E25" s="11">
        <v>1200</v>
      </c>
      <c r="F25" s="11"/>
      <c r="G25" s="11"/>
      <c r="H25" s="11"/>
      <c r="I25" s="11"/>
      <c r="J25" s="11"/>
      <c r="K25" s="11"/>
      <c r="L25" s="11"/>
      <c r="M25" s="11"/>
      <c r="N25" s="11"/>
      <c r="O25" s="12">
        <f t="shared" si="0"/>
        <v>1200</v>
      </c>
      <c r="P25" s="12"/>
    </row>
    <row r="26" spans="1:17" x14ac:dyDescent="0.25">
      <c r="A26" s="10" t="s">
        <v>41</v>
      </c>
      <c r="B26" s="1" t="s">
        <v>43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 t="str">
        <f t="shared" si="0"/>
        <v/>
      </c>
      <c r="P26" s="12"/>
    </row>
    <row r="27" spans="1:17" x14ac:dyDescent="0.25">
      <c r="A27" s="10" t="s">
        <v>32</v>
      </c>
      <c r="B27" s="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 t="str">
        <f t="shared" si="0"/>
        <v/>
      </c>
      <c r="P27" s="12"/>
      <c r="Q27" s="12">
        <f>+O10-SUM(O13:O27)+O9+O8</f>
        <v>-51300</v>
      </c>
    </row>
    <row r="28" spans="1:17" x14ac:dyDescent="0.25">
      <c r="A28" s="10"/>
      <c r="B28" s="9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 t="str">
        <f t="shared" si="0"/>
        <v/>
      </c>
      <c r="P28" s="12"/>
    </row>
    <row r="29" spans="1:17" x14ac:dyDescent="0.25">
      <c r="A29" s="10" t="s">
        <v>46</v>
      </c>
      <c r="B29" s="1" t="s">
        <v>47</v>
      </c>
      <c r="C29" s="11">
        <v>1000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>
        <f t="shared" si="0"/>
        <v>1000</v>
      </c>
      <c r="P29" s="12"/>
    </row>
    <row r="30" spans="1:17" x14ac:dyDescent="0.25">
      <c r="A30" s="10" t="s">
        <v>46</v>
      </c>
      <c r="B30" s="1" t="s">
        <v>48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 t="str">
        <f t="shared" si="0"/>
        <v/>
      </c>
      <c r="P30" s="12"/>
    </row>
    <row r="31" spans="1:17" x14ac:dyDescent="0.25">
      <c r="A31" s="10" t="s">
        <v>49</v>
      </c>
      <c r="B31" s="1" t="s">
        <v>50</v>
      </c>
      <c r="C31" s="11"/>
      <c r="D31" s="11"/>
      <c r="E31" s="11"/>
      <c r="F31" s="11"/>
      <c r="G31" s="11"/>
      <c r="H31" s="11"/>
      <c r="I31" s="11"/>
      <c r="J31" s="11"/>
      <c r="K31" s="11"/>
      <c r="L31" s="11">
        <v>600</v>
      </c>
      <c r="M31" s="11"/>
      <c r="N31" s="11"/>
      <c r="O31" s="12">
        <f t="shared" si="0"/>
        <v>600</v>
      </c>
      <c r="P31" s="12"/>
    </row>
    <row r="32" spans="1:17" x14ac:dyDescent="0.25">
      <c r="A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/>
      <c r="P32" s="12"/>
    </row>
  </sheetData>
  <mergeCells count="3">
    <mergeCell ref="A1:B6"/>
    <mergeCell ref="D2:N2"/>
    <mergeCell ref="C4:N4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B13" sqref="B13:J13"/>
    </sheetView>
  </sheetViews>
  <sheetFormatPr defaultRowHeight="15" x14ac:dyDescent="0.25"/>
  <cols>
    <col min="1" max="1" width="5" style="1" bestFit="1" customWidth="1"/>
    <col min="2" max="2" width="23.85546875" style="1" bestFit="1" customWidth="1"/>
    <col min="3" max="13" width="9.140625" style="1"/>
    <col min="14" max="14" width="9.140625" style="1" customWidth="1"/>
    <col min="15" max="16384" width="9.140625" style="1"/>
  </cols>
  <sheetData>
    <row r="1" spans="1:17" ht="9.9499999999999993" customHeight="1" x14ac:dyDescent="0.25">
      <c r="A1" s="82" t="s">
        <v>204</v>
      </c>
      <c r="B1" s="82"/>
    </row>
    <row r="2" spans="1:17" s="4" customFormat="1" ht="23.25" x14ac:dyDescent="0.35">
      <c r="A2" s="82"/>
      <c r="B2" s="82"/>
      <c r="C2" s="2" t="s">
        <v>0</v>
      </c>
      <c r="D2" s="86" t="s">
        <v>57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3"/>
    </row>
    <row r="3" spans="1:17" s="4" customFormat="1" ht="15" customHeight="1" x14ac:dyDescent="0.35">
      <c r="A3" s="82"/>
      <c r="B3" s="8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7" s="2" customFormat="1" ht="15" customHeight="1" x14ac:dyDescent="0.35">
      <c r="A4" s="82"/>
      <c r="B4" s="82"/>
      <c r="C4" s="85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"/>
      <c r="Q4" s="52">
        <f>11900*2</f>
        <v>23800</v>
      </c>
    </row>
    <row r="5" spans="1:17" ht="9.9499999999999993" customHeight="1" x14ac:dyDescent="0.25">
      <c r="A5" s="82"/>
      <c r="B5" s="82"/>
    </row>
    <row r="6" spans="1:17" s="7" customFormat="1" x14ac:dyDescent="0.25">
      <c r="A6" s="82"/>
      <c r="B6" s="82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</row>
    <row r="7" spans="1:17" x14ac:dyDescent="0.25">
      <c r="A7" s="8" t="s">
        <v>14</v>
      </c>
      <c r="B7" s="9" t="s">
        <v>15</v>
      </c>
    </row>
    <row r="8" spans="1:17" x14ac:dyDescent="0.25">
      <c r="A8" s="10" t="s">
        <v>16</v>
      </c>
      <c r="B8" s="1" t="s">
        <v>17</v>
      </c>
      <c r="C8" s="11">
        <f>+Bowling!C8+Bueskydning!C8+Fodbold!C8+Volleyball!C8+Svømning!C8</f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 t="str">
        <f t="shared" ref="O8:O31" si="0">IF(SUM(C8:N8)=0,"",SUM(C8:N8))</f>
        <v/>
      </c>
      <c r="P8" s="12"/>
    </row>
    <row r="9" spans="1:17" x14ac:dyDescent="0.25">
      <c r="A9" s="10" t="s">
        <v>16</v>
      </c>
      <c r="B9" s="1" t="s">
        <v>18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 t="str">
        <f t="shared" si="0"/>
        <v/>
      </c>
      <c r="P9" s="12"/>
    </row>
    <row r="10" spans="1:17" x14ac:dyDescent="0.25">
      <c r="A10" s="10" t="s">
        <v>19</v>
      </c>
      <c r="B10" s="1" t="s">
        <v>20</v>
      </c>
      <c r="C10" s="12">
        <f>SUM(C13+C14+C15+C16)/4*3</f>
        <v>0</v>
      </c>
      <c r="D10" s="12">
        <f t="shared" ref="D10:N10" si="1">SUM(D13+D14+D15+D16)/4*3</f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>IF(SUM(C10:N10)=0,0,SUM(C10:N10))</f>
        <v>0</v>
      </c>
      <c r="P10" s="12"/>
    </row>
    <row r="11" spans="1:17" ht="9.9499999999999993" customHeight="1" x14ac:dyDescent="0.25">
      <c r="A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tr">
        <f t="shared" si="0"/>
        <v/>
      </c>
      <c r="P11" s="12"/>
    </row>
    <row r="12" spans="1:17" x14ac:dyDescent="0.25">
      <c r="A12" s="10"/>
      <c r="B12" s="9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x14ac:dyDescent="0.25">
      <c r="A13" s="10" t="s">
        <v>22</v>
      </c>
      <c r="B13" s="1" t="s">
        <v>23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 t="str">
        <f t="shared" si="0"/>
        <v/>
      </c>
      <c r="P13" s="12"/>
    </row>
    <row r="14" spans="1:17" x14ac:dyDescent="0.25">
      <c r="A14" s="10" t="s">
        <v>22</v>
      </c>
      <c r="B14" s="1" t="s">
        <v>24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 t="str">
        <f t="shared" si="0"/>
        <v/>
      </c>
      <c r="P14" s="12"/>
    </row>
    <row r="15" spans="1:17" x14ac:dyDescent="0.25">
      <c r="A15" s="10" t="s">
        <v>22</v>
      </c>
      <c r="B15" s="1" t="s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 t="str">
        <f t="shared" si="0"/>
        <v/>
      </c>
      <c r="P15" s="12"/>
    </row>
    <row r="16" spans="1:17" x14ac:dyDescent="0.25">
      <c r="A16" s="10" t="s">
        <v>26</v>
      </c>
      <c r="B16" s="1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 t="str">
        <f t="shared" si="0"/>
        <v/>
      </c>
      <c r="P16" s="12"/>
      <c r="Q16" s="13"/>
    </row>
    <row r="17" spans="1:17" x14ac:dyDescent="0.25">
      <c r="A17" s="10" t="s">
        <v>28</v>
      </c>
      <c r="B17" s="1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 t="str">
        <f t="shared" si="0"/>
        <v/>
      </c>
      <c r="P17" s="12"/>
    </row>
    <row r="18" spans="1:17" x14ac:dyDescent="0.25">
      <c r="A18" s="10" t="s">
        <v>30</v>
      </c>
      <c r="B18" s="1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 t="str">
        <f t="shared" si="0"/>
        <v/>
      </c>
      <c r="P18" s="12"/>
    </row>
    <row r="19" spans="1:17" x14ac:dyDescent="0.25">
      <c r="A19" s="10" t="s">
        <v>32</v>
      </c>
      <c r="B19" s="1" t="s">
        <v>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 t="str">
        <f t="shared" si="0"/>
        <v/>
      </c>
      <c r="P19" s="12"/>
    </row>
    <row r="20" spans="1:17" x14ac:dyDescent="0.25">
      <c r="A20" s="10" t="s">
        <v>34</v>
      </c>
      <c r="B20" s="1" t="s">
        <v>35</v>
      </c>
      <c r="C20" s="11"/>
      <c r="D20" s="11">
        <v>500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>
        <f t="shared" si="0"/>
        <v>500</v>
      </c>
      <c r="P20" s="12"/>
    </row>
    <row r="21" spans="1:17" x14ac:dyDescent="0.25">
      <c r="A21" s="10" t="s">
        <v>36</v>
      </c>
      <c r="B21" s="1" t="s">
        <v>37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 t="str">
        <f t="shared" si="0"/>
        <v/>
      </c>
      <c r="P21" s="12"/>
    </row>
    <row r="22" spans="1:17" x14ac:dyDescent="0.25">
      <c r="A22" s="10" t="s">
        <v>34</v>
      </c>
      <c r="B22" s="1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 t="str">
        <f t="shared" si="0"/>
        <v/>
      </c>
      <c r="P22" s="12"/>
    </row>
    <row r="23" spans="1:17" x14ac:dyDescent="0.25">
      <c r="A23" s="10" t="s">
        <v>34</v>
      </c>
      <c r="B23" s="1" t="s">
        <v>39</v>
      </c>
      <c r="C23" s="11"/>
      <c r="D23" s="11">
        <v>500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>
        <f t="shared" si="0"/>
        <v>500</v>
      </c>
      <c r="P23" s="12"/>
    </row>
    <row r="24" spans="1:17" x14ac:dyDescent="0.25">
      <c r="A24" s="10" t="s">
        <v>34</v>
      </c>
      <c r="B24" s="1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 t="str">
        <f t="shared" si="0"/>
        <v/>
      </c>
      <c r="P24" s="12"/>
    </row>
    <row r="25" spans="1:17" x14ac:dyDescent="0.25">
      <c r="A25" s="10" t="s">
        <v>41</v>
      </c>
      <c r="B25" s="1" t="s">
        <v>42</v>
      </c>
      <c r="C25" s="11"/>
      <c r="D25" s="11">
        <v>1000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>
        <f t="shared" si="0"/>
        <v>1000</v>
      </c>
      <c r="P25" s="12"/>
    </row>
    <row r="26" spans="1:17" x14ac:dyDescent="0.25">
      <c r="A26" s="10" t="s">
        <v>41</v>
      </c>
      <c r="B26" s="1" t="s">
        <v>43</v>
      </c>
      <c r="C26" s="11"/>
      <c r="D26" s="11">
        <v>500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>
        <f t="shared" si="0"/>
        <v>500</v>
      </c>
      <c r="P26" s="12"/>
    </row>
    <row r="27" spans="1:17" x14ac:dyDescent="0.25">
      <c r="A27" s="10" t="s">
        <v>32</v>
      </c>
      <c r="B27" s="1" t="s">
        <v>44</v>
      </c>
      <c r="C27" s="11"/>
      <c r="D27" s="11"/>
      <c r="E27" s="11"/>
      <c r="F27" s="11"/>
      <c r="G27" s="11">
        <v>2425</v>
      </c>
      <c r="H27" s="11"/>
      <c r="I27" s="11"/>
      <c r="J27" s="11"/>
      <c r="K27" s="11"/>
      <c r="L27" s="11"/>
      <c r="M27" s="11"/>
      <c r="N27" s="11"/>
      <c r="O27" s="12">
        <f t="shared" si="0"/>
        <v>2425</v>
      </c>
      <c r="P27" s="12"/>
      <c r="Q27" s="12">
        <f>+O10-SUM(O13:O27)</f>
        <v>-4925</v>
      </c>
    </row>
    <row r="28" spans="1:17" x14ac:dyDescent="0.25">
      <c r="A28" s="10"/>
      <c r="B28" s="9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 t="str">
        <f t="shared" si="0"/>
        <v/>
      </c>
      <c r="P28" s="12"/>
    </row>
    <row r="29" spans="1:17" x14ac:dyDescent="0.25">
      <c r="A29" s="10" t="s">
        <v>46</v>
      </c>
      <c r="B29" s="1" t="s">
        <v>47</v>
      </c>
      <c r="C29" s="11"/>
      <c r="D29" s="11"/>
      <c r="E29" s="11"/>
      <c r="F29" s="11">
        <v>300</v>
      </c>
      <c r="G29" s="11"/>
      <c r="H29" s="11"/>
      <c r="I29" s="11"/>
      <c r="J29" s="11"/>
      <c r="K29" s="11"/>
      <c r="L29" s="11"/>
      <c r="M29" s="11"/>
      <c r="N29" s="11"/>
      <c r="O29" s="12">
        <f t="shared" si="0"/>
        <v>300</v>
      </c>
      <c r="P29" s="12"/>
    </row>
    <row r="30" spans="1:17" x14ac:dyDescent="0.25">
      <c r="A30" s="10" t="s">
        <v>46</v>
      </c>
      <c r="B30" s="1" t="s">
        <v>48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 t="str">
        <f t="shared" si="0"/>
        <v/>
      </c>
      <c r="P30" s="12"/>
    </row>
    <row r="31" spans="1:17" x14ac:dyDescent="0.25">
      <c r="A31" s="10" t="s">
        <v>49</v>
      </c>
      <c r="B31" s="1" t="s">
        <v>50</v>
      </c>
      <c r="C31" s="11"/>
      <c r="D31" s="11"/>
      <c r="E31" s="11"/>
      <c r="F31" s="11"/>
      <c r="G31" s="11"/>
      <c r="H31" s="11"/>
      <c r="I31" s="11"/>
      <c r="J31" s="11"/>
      <c r="K31" s="11">
        <v>400</v>
      </c>
      <c r="L31" s="11"/>
      <c r="M31" s="11"/>
      <c r="N31" s="11"/>
      <c r="O31" s="12">
        <f t="shared" si="0"/>
        <v>400</v>
      </c>
      <c r="P31" s="12"/>
    </row>
    <row r="32" spans="1:17" x14ac:dyDescent="0.25">
      <c r="A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/>
      <c r="P32" s="12"/>
    </row>
  </sheetData>
  <mergeCells count="3">
    <mergeCell ref="A1:B6"/>
    <mergeCell ref="D2:N2"/>
    <mergeCell ref="C4:N4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B13" sqref="B13:J13"/>
    </sheetView>
  </sheetViews>
  <sheetFormatPr defaultRowHeight="15" x14ac:dyDescent="0.25"/>
  <cols>
    <col min="1" max="1" width="5" style="1" bestFit="1" customWidth="1"/>
    <col min="2" max="2" width="23.85546875" style="1" bestFit="1" customWidth="1"/>
    <col min="3" max="13" width="9.140625" style="1"/>
    <col min="14" max="14" width="9.140625" style="1" customWidth="1"/>
    <col min="15" max="16384" width="9.140625" style="1"/>
  </cols>
  <sheetData>
    <row r="1" spans="1:17" ht="9.9499999999999993" customHeight="1" x14ac:dyDescent="0.25">
      <c r="A1" s="82" t="s">
        <v>204</v>
      </c>
      <c r="B1" s="82"/>
    </row>
    <row r="2" spans="1:17" s="4" customFormat="1" ht="23.25" x14ac:dyDescent="0.35">
      <c r="A2" s="82"/>
      <c r="B2" s="82"/>
      <c r="C2" s="2" t="s">
        <v>0</v>
      </c>
      <c r="D2" s="86" t="s">
        <v>58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3"/>
    </row>
    <row r="3" spans="1:17" s="4" customFormat="1" ht="15" customHeight="1" x14ac:dyDescent="0.35">
      <c r="A3" s="82"/>
      <c r="B3" s="8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7" s="2" customFormat="1" ht="15" customHeight="1" x14ac:dyDescent="0.35">
      <c r="A4" s="82"/>
      <c r="B4" s="82"/>
      <c r="C4" s="85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"/>
      <c r="Q4" s="52">
        <f>10500*2</f>
        <v>21000</v>
      </c>
    </row>
    <row r="5" spans="1:17" ht="9.9499999999999993" customHeight="1" x14ac:dyDescent="0.25">
      <c r="A5" s="82"/>
      <c r="B5" s="82"/>
    </row>
    <row r="6" spans="1:17" s="7" customFormat="1" x14ac:dyDescent="0.25">
      <c r="A6" s="82"/>
      <c r="B6" s="82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</row>
    <row r="7" spans="1:17" x14ac:dyDescent="0.25">
      <c r="A7" s="8" t="s">
        <v>14</v>
      </c>
      <c r="B7" s="9" t="s">
        <v>15</v>
      </c>
    </row>
    <row r="8" spans="1:17" x14ac:dyDescent="0.25">
      <c r="A8" s="10" t="s">
        <v>16</v>
      </c>
      <c r="B8" s="1" t="s">
        <v>17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 t="str">
        <f t="shared" ref="O8:O30" si="0">IF(SUM(C8:N8)=0,"",SUM(C8:N8))</f>
        <v/>
      </c>
      <c r="P8" s="19"/>
    </row>
    <row r="9" spans="1:17" x14ac:dyDescent="0.25">
      <c r="A9" s="10" t="s">
        <v>16</v>
      </c>
      <c r="B9" s="1" t="s">
        <v>18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 t="str">
        <f t="shared" si="0"/>
        <v/>
      </c>
      <c r="P9" s="19"/>
    </row>
    <row r="10" spans="1:17" x14ac:dyDescent="0.25">
      <c r="A10" s="10" t="s">
        <v>19</v>
      </c>
      <c r="B10" s="1" t="s">
        <v>20</v>
      </c>
      <c r="C10" s="19">
        <f>SUM(C13+C14+C15+C16)/4*3</f>
        <v>0</v>
      </c>
      <c r="D10" s="19">
        <f t="shared" ref="D10:N10" si="1">SUM(D13+D14+D15+D16)/4*3</f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>
        <f t="shared" si="1"/>
        <v>0</v>
      </c>
      <c r="O10" s="19">
        <v>0</v>
      </c>
      <c r="P10" s="19"/>
    </row>
    <row r="11" spans="1:17" ht="9.9499999999999993" customHeight="1" x14ac:dyDescent="0.25">
      <c r="A11" s="1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tr">
        <f t="shared" si="0"/>
        <v/>
      </c>
      <c r="P11" s="19"/>
    </row>
    <row r="12" spans="1:17" x14ac:dyDescent="0.25">
      <c r="A12" s="10"/>
      <c r="B12" s="9" t="s">
        <v>21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7" x14ac:dyDescent="0.25">
      <c r="A13" s="10" t="s">
        <v>22</v>
      </c>
      <c r="B13" s="1" t="s">
        <v>23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 t="str">
        <f t="shared" si="0"/>
        <v/>
      </c>
      <c r="P13" s="19"/>
    </row>
    <row r="14" spans="1:17" x14ac:dyDescent="0.25">
      <c r="A14" s="10" t="s">
        <v>22</v>
      </c>
      <c r="B14" s="1" t="s">
        <v>24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 t="str">
        <f t="shared" si="0"/>
        <v/>
      </c>
      <c r="P14" s="19"/>
    </row>
    <row r="15" spans="1:17" x14ac:dyDescent="0.25">
      <c r="A15" s="10" t="s">
        <v>22</v>
      </c>
      <c r="B15" s="1" t="s">
        <v>25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 t="str">
        <f t="shared" si="0"/>
        <v/>
      </c>
      <c r="P15" s="19"/>
    </row>
    <row r="16" spans="1:17" x14ac:dyDescent="0.25">
      <c r="A16" s="10" t="s">
        <v>26</v>
      </c>
      <c r="B16" s="1" t="s">
        <v>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 t="str">
        <f t="shared" si="0"/>
        <v/>
      </c>
      <c r="P16" s="19"/>
      <c r="Q16" s="13"/>
    </row>
    <row r="17" spans="1:17" x14ac:dyDescent="0.25">
      <c r="A17" s="10" t="s">
        <v>28</v>
      </c>
      <c r="B17" s="1" t="s">
        <v>29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 t="str">
        <f t="shared" si="0"/>
        <v/>
      </c>
      <c r="P17" s="19"/>
    </row>
    <row r="18" spans="1:17" x14ac:dyDescent="0.25">
      <c r="A18" s="10" t="s">
        <v>30</v>
      </c>
      <c r="B18" s="1" t="s">
        <v>31</v>
      </c>
      <c r="C18" s="18"/>
      <c r="D18" s="18"/>
      <c r="E18" s="18"/>
      <c r="F18" s="18"/>
      <c r="G18" s="18">
        <v>1200</v>
      </c>
      <c r="H18" s="18"/>
      <c r="I18" s="18"/>
      <c r="J18" s="18"/>
      <c r="K18" s="18"/>
      <c r="L18" s="18"/>
      <c r="M18" s="18"/>
      <c r="N18" s="18">
        <v>960</v>
      </c>
      <c r="O18" s="19">
        <f t="shared" si="0"/>
        <v>2160</v>
      </c>
      <c r="P18" s="19"/>
    </row>
    <row r="19" spans="1:17" x14ac:dyDescent="0.25">
      <c r="A19" s="10" t="s">
        <v>32</v>
      </c>
      <c r="B19" s="1" t="s">
        <v>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 t="str">
        <f t="shared" si="0"/>
        <v/>
      </c>
      <c r="P19" s="19"/>
    </row>
    <row r="20" spans="1:17" x14ac:dyDescent="0.25">
      <c r="A20" s="10" t="s">
        <v>34</v>
      </c>
      <c r="B20" s="1" t="s">
        <v>35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 t="str">
        <f t="shared" si="0"/>
        <v/>
      </c>
      <c r="P20" s="19"/>
    </row>
    <row r="21" spans="1:17" x14ac:dyDescent="0.25">
      <c r="A21" s="10" t="s">
        <v>36</v>
      </c>
      <c r="B21" s="1" t="s">
        <v>37</v>
      </c>
      <c r="C21" s="18"/>
      <c r="D21" s="18"/>
      <c r="E21" s="18"/>
      <c r="F21" s="18"/>
      <c r="G21" s="18">
        <v>500</v>
      </c>
      <c r="H21" s="18"/>
      <c r="I21" s="18"/>
      <c r="J21" s="18"/>
      <c r="K21" s="18"/>
      <c r="L21" s="18"/>
      <c r="M21" s="18"/>
      <c r="N21" s="18"/>
      <c r="O21" s="19">
        <f t="shared" si="0"/>
        <v>500</v>
      </c>
      <c r="P21" s="19"/>
    </row>
    <row r="22" spans="1:17" x14ac:dyDescent="0.25">
      <c r="A22" s="10" t="s">
        <v>34</v>
      </c>
      <c r="B22" s="1" t="s">
        <v>38</v>
      </c>
      <c r="C22" s="18"/>
      <c r="D22" s="18"/>
      <c r="E22" s="18"/>
      <c r="F22" s="18"/>
      <c r="G22" s="18">
        <v>1000</v>
      </c>
      <c r="H22" s="18"/>
      <c r="I22" s="18"/>
      <c r="J22" s="18"/>
      <c r="K22" s="18"/>
      <c r="L22" s="18"/>
      <c r="M22" s="18"/>
      <c r="N22" s="18"/>
      <c r="O22" s="19">
        <f t="shared" si="0"/>
        <v>1000</v>
      </c>
      <c r="P22" s="19"/>
    </row>
    <row r="23" spans="1:17" x14ac:dyDescent="0.25">
      <c r="A23" s="10" t="s">
        <v>34</v>
      </c>
      <c r="B23" s="1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 t="str">
        <f t="shared" si="0"/>
        <v/>
      </c>
      <c r="P23" s="19"/>
    </row>
    <row r="24" spans="1:17" x14ac:dyDescent="0.25">
      <c r="A24" s="10" t="s">
        <v>34</v>
      </c>
      <c r="B24" s="1" t="s">
        <v>40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 t="str">
        <f t="shared" si="0"/>
        <v/>
      </c>
      <c r="P24" s="19"/>
    </row>
    <row r="25" spans="1:17" x14ac:dyDescent="0.25">
      <c r="A25" s="10" t="s">
        <v>41</v>
      </c>
      <c r="B25" s="1" t="s">
        <v>42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 t="str">
        <f t="shared" si="0"/>
        <v/>
      </c>
      <c r="P25" s="19"/>
    </row>
    <row r="26" spans="1:17" x14ac:dyDescent="0.25">
      <c r="A26" s="10" t="s">
        <v>41</v>
      </c>
      <c r="B26" s="1" t="s">
        <v>43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 t="str">
        <f t="shared" si="0"/>
        <v/>
      </c>
      <c r="P26" s="19"/>
    </row>
    <row r="27" spans="1:17" x14ac:dyDescent="0.25">
      <c r="A27" s="10" t="s">
        <v>32</v>
      </c>
      <c r="B27" s="1" t="s">
        <v>44</v>
      </c>
      <c r="C27" s="18"/>
      <c r="D27" s="18"/>
      <c r="E27" s="18"/>
      <c r="F27" s="18"/>
      <c r="G27" s="18">
        <v>4000</v>
      </c>
      <c r="H27" s="18"/>
      <c r="I27" s="18"/>
      <c r="J27" s="18"/>
      <c r="K27" s="18"/>
      <c r="L27" s="18"/>
      <c r="M27" s="18"/>
      <c r="N27" s="18">
        <v>3200</v>
      </c>
      <c r="O27" s="19">
        <f t="shared" si="0"/>
        <v>7200</v>
      </c>
      <c r="P27" s="19"/>
      <c r="Q27" s="12">
        <f>+O10-SUM(O13:O27)</f>
        <v>-10860</v>
      </c>
    </row>
    <row r="28" spans="1:17" x14ac:dyDescent="0.25">
      <c r="A28" s="10"/>
      <c r="B28" s="9" t="s">
        <v>45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 t="str">
        <f t="shared" si="0"/>
        <v/>
      </c>
      <c r="P28" s="19"/>
    </row>
    <row r="29" spans="1:17" x14ac:dyDescent="0.25">
      <c r="A29" s="10" t="s">
        <v>46</v>
      </c>
      <c r="B29" s="1" t="s">
        <v>47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 t="str">
        <f t="shared" si="0"/>
        <v/>
      </c>
      <c r="P29" s="19"/>
    </row>
    <row r="30" spans="1:17" x14ac:dyDescent="0.25">
      <c r="A30" s="10" t="s">
        <v>46</v>
      </c>
      <c r="B30" s="1" t="s">
        <v>48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 t="str">
        <f t="shared" si="0"/>
        <v/>
      </c>
      <c r="P30" s="19"/>
    </row>
    <row r="31" spans="1:17" x14ac:dyDescent="0.25">
      <c r="A31" s="10" t="s">
        <v>49</v>
      </c>
      <c r="B31" s="1" t="s">
        <v>50</v>
      </c>
      <c r="C31" s="18">
        <v>3704</v>
      </c>
      <c r="D31" s="18">
        <v>3704</v>
      </c>
      <c r="E31" s="18">
        <v>3204</v>
      </c>
      <c r="F31" s="18">
        <v>3704</v>
      </c>
      <c r="G31" s="18">
        <v>4204</v>
      </c>
      <c r="H31" s="18"/>
      <c r="I31" s="18"/>
      <c r="J31" s="18"/>
      <c r="K31" s="18">
        <v>3704</v>
      </c>
      <c r="L31" s="18">
        <v>3704</v>
      </c>
      <c r="M31" s="18">
        <v>4130</v>
      </c>
      <c r="N31" s="18">
        <v>2778</v>
      </c>
      <c r="O31" s="20">
        <f>+SUM(C31:N31)</f>
        <v>32836</v>
      </c>
      <c r="P31" s="19"/>
    </row>
    <row r="32" spans="1:17" x14ac:dyDescent="0.25">
      <c r="A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mergeCells count="3">
    <mergeCell ref="A1:B6"/>
    <mergeCell ref="D2:N2"/>
    <mergeCell ref="C4:N4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0"/>
  <sheetViews>
    <sheetView showGridLines="0" zoomScale="95" zoomScaleNormal="95" workbookViewId="0">
      <pane xSplit="2" ySplit="2" topLeftCell="C12" activePane="bottomRight" state="frozen"/>
      <selection activeCell="B13" sqref="B13:J13"/>
      <selection pane="topRight" activeCell="B13" sqref="B13:J13"/>
      <selection pane="bottomLeft" activeCell="B13" sqref="B13:J13"/>
      <selection pane="bottomRight" activeCell="O88" sqref="O88"/>
    </sheetView>
  </sheetViews>
  <sheetFormatPr defaultRowHeight="12.75" x14ac:dyDescent="0.25"/>
  <cols>
    <col min="1" max="1" width="8.28515625" style="25" bestFit="1" customWidth="1"/>
    <col min="2" max="2" width="34.28515625" style="25" bestFit="1" customWidth="1"/>
    <col min="3" max="14" width="8.7109375" style="30" customWidth="1"/>
    <col min="15" max="15" width="11.140625" style="30" bestFit="1" customWidth="1"/>
    <col min="16" max="16" width="8.7109375" style="61" customWidth="1"/>
    <col min="17" max="18" width="9.140625" style="25"/>
    <col min="19" max="19" width="9.28515625" style="25" bestFit="1" customWidth="1"/>
    <col min="20" max="16384" width="9.140625" style="25"/>
  </cols>
  <sheetData>
    <row r="1" spans="1:45" x14ac:dyDescent="0.2">
      <c r="A1" s="81" t="s">
        <v>203</v>
      </c>
      <c r="B1" s="81"/>
      <c r="P1" s="76" t="s">
        <v>228</v>
      </c>
    </row>
    <row r="2" spans="1:45" s="29" customFormat="1" ht="15" x14ac:dyDescent="0.25">
      <c r="B2" s="29" t="s">
        <v>190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  <c r="L2" s="33" t="s">
        <v>10</v>
      </c>
      <c r="M2" s="33" t="s">
        <v>11</v>
      </c>
      <c r="N2" s="33" t="s">
        <v>12</v>
      </c>
      <c r="O2" s="33" t="s">
        <v>13</v>
      </c>
      <c r="P2" s="62">
        <v>2017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45" s="26" customFormat="1" x14ac:dyDescent="0.25">
      <c r="A3" s="28"/>
      <c r="B3" s="26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61"/>
    </row>
    <row r="4" spans="1:45" x14ac:dyDescent="0.2">
      <c r="A4" s="27">
        <v>1004</v>
      </c>
      <c r="B4" s="25" t="s">
        <v>61</v>
      </c>
      <c r="C4" s="30">
        <v>0</v>
      </c>
      <c r="D4" s="30">
        <v>30000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30000</v>
      </c>
      <c r="K4" s="30">
        <v>0</v>
      </c>
      <c r="L4" s="30">
        <v>0</v>
      </c>
      <c r="M4" s="30">
        <v>0</v>
      </c>
      <c r="N4" s="30">
        <v>0</v>
      </c>
      <c r="O4" s="32">
        <f>SUM(C4:N4)</f>
        <v>60000</v>
      </c>
      <c r="P4" s="64">
        <v>35700</v>
      </c>
    </row>
    <row r="5" spans="1:45" x14ac:dyDescent="0.2">
      <c r="A5" s="27">
        <v>1005</v>
      </c>
      <c r="B5" s="25" t="s">
        <v>62</v>
      </c>
      <c r="C5" s="30">
        <v>0</v>
      </c>
      <c r="D5" s="30">
        <v>50000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50000</v>
      </c>
      <c r="K5" s="30">
        <v>0</v>
      </c>
      <c r="L5" s="30">
        <v>0</v>
      </c>
      <c r="M5" s="30">
        <v>0</v>
      </c>
      <c r="N5" s="30">
        <v>0</v>
      </c>
      <c r="O5" s="32">
        <f t="shared" ref="O5:O14" si="0">SUM(C5:N5)</f>
        <v>100000</v>
      </c>
      <c r="P5" s="64">
        <v>92400</v>
      </c>
    </row>
    <row r="6" spans="1:45" x14ac:dyDescent="0.2">
      <c r="A6" s="27">
        <v>1006</v>
      </c>
      <c r="B6" s="25" t="s">
        <v>63</v>
      </c>
      <c r="C6" s="30">
        <v>0</v>
      </c>
      <c r="D6" s="30">
        <v>20000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20000</v>
      </c>
      <c r="K6" s="30">
        <v>0</v>
      </c>
      <c r="L6" s="30">
        <v>0</v>
      </c>
      <c r="M6" s="30">
        <v>0</v>
      </c>
      <c r="N6" s="30">
        <v>0</v>
      </c>
      <c r="O6" s="32">
        <f t="shared" si="0"/>
        <v>40000</v>
      </c>
      <c r="P6" s="64">
        <v>81200</v>
      </c>
    </row>
    <row r="7" spans="1:45" x14ac:dyDescent="0.2">
      <c r="A7" s="27">
        <v>1007</v>
      </c>
      <c r="B7" s="36" t="s">
        <v>64</v>
      </c>
      <c r="C7" s="34">
        <v>0</v>
      </c>
      <c r="D7" s="34">
        <v>4783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5">
        <f t="shared" si="0"/>
        <v>4783</v>
      </c>
      <c r="P7" s="64">
        <v>4200</v>
      </c>
    </row>
    <row r="8" spans="1:45" s="26" customFormat="1" x14ac:dyDescent="0.2">
      <c r="A8" s="28"/>
      <c r="B8" s="26" t="s">
        <v>65</v>
      </c>
      <c r="C8" s="32">
        <f>SUM(C4:C7)</f>
        <v>0</v>
      </c>
      <c r="D8" s="32">
        <f>SUM(D4:D7)</f>
        <v>104783</v>
      </c>
      <c r="E8" s="32">
        <f t="shared" ref="E8:N8" si="1">SUM(E4:E7)</f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32">
        <f t="shared" si="1"/>
        <v>0</v>
      </c>
      <c r="J8" s="32">
        <f t="shared" si="1"/>
        <v>100000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 t="shared" si="0"/>
        <v>204783</v>
      </c>
      <c r="P8" s="64">
        <v>213500</v>
      </c>
    </row>
    <row r="9" spans="1:45" s="26" customFormat="1" x14ac:dyDescent="0.2">
      <c r="A9" s="28"/>
      <c r="C9" s="32"/>
      <c r="D9" s="32"/>
      <c r="E9" s="32"/>
      <c r="F9" s="32"/>
      <c r="G9" s="32"/>
      <c r="H9" s="32"/>
      <c r="I9" s="32"/>
      <c r="K9" s="32"/>
      <c r="L9" s="32"/>
      <c r="M9" s="32"/>
      <c r="N9" s="32"/>
      <c r="O9" s="32"/>
      <c r="P9" s="64"/>
    </row>
    <row r="10" spans="1:45" x14ac:dyDescent="0.2">
      <c r="A10" s="27">
        <v>1021</v>
      </c>
      <c r="B10" s="25" t="s">
        <v>66</v>
      </c>
      <c r="C10" s="43">
        <v>16500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43">
        <v>16500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2">
        <f t="shared" si="0"/>
        <v>33000</v>
      </c>
      <c r="P10" s="64">
        <v>33000</v>
      </c>
    </row>
    <row r="11" spans="1:45" x14ac:dyDescent="0.2">
      <c r="A11" s="27">
        <v>1022</v>
      </c>
      <c r="B11" s="25" t="s">
        <v>67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100</v>
      </c>
      <c r="O11" s="32">
        <f t="shared" si="0"/>
        <v>100</v>
      </c>
      <c r="P11" s="64">
        <v>0</v>
      </c>
    </row>
    <row r="12" spans="1:45" x14ac:dyDescent="0.2">
      <c r="A12" s="27">
        <v>1023</v>
      </c>
      <c r="B12" s="25" t="s">
        <v>68</v>
      </c>
      <c r="C12" s="30">
        <v>0</v>
      </c>
      <c r="D12" s="30">
        <v>0</v>
      </c>
      <c r="E12" s="30">
        <v>3000</v>
      </c>
      <c r="F12" s="30">
        <v>0</v>
      </c>
      <c r="G12" s="30">
        <v>0</v>
      </c>
      <c r="H12" s="30">
        <v>3000</v>
      </c>
      <c r="I12" s="30">
        <v>0</v>
      </c>
      <c r="J12" s="30">
        <v>0</v>
      </c>
      <c r="K12" s="30">
        <v>3000</v>
      </c>
      <c r="L12" s="30">
        <v>0</v>
      </c>
      <c r="M12" s="30">
        <v>0</v>
      </c>
      <c r="N12" s="30">
        <v>3000</v>
      </c>
      <c r="O12" s="32">
        <f t="shared" si="0"/>
        <v>12000</v>
      </c>
      <c r="P12" s="64">
        <v>12000</v>
      </c>
    </row>
    <row r="13" spans="1:45" x14ac:dyDescent="0.2">
      <c r="A13" s="27">
        <v>1024</v>
      </c>
      <c r="B13" s="25" t="s">
        <v>69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2">
        <f t="shared" si="0"/>
        <v>0</v>
      </c>
      <c r="P13" s="64">
        <v>0</v>
      </c>
      <c r="Q13" s="39"/>
    </row>
    <row r="14" spans="1:45" x14ac:dyDescent="0.2">
      <c r="A14" s="27">
        <v>1027</v>
      </c>
      <c r="B14" s="36" t="s">
        <v>70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6000</v>
      </c>
      <c r="M14" s="34">
        <v>0</v>
      </c>
      <c r="N14" s="34">
        <v>6000</v>
      </c>
      <c r="O14" s="35">
        <f t="shared" si="0"/>
        <v>12000</v>
      </c>
      <c r="P14" s="64">
        <v>20600</v>
      </c>
    </row>
    <row r="15" spans="1:45" s="26" customFormat="1" x14ac:dyDescent="0.2">
      <c r="A15" s="28"/>
      <c r="B15" s="26" t="s">
        <v>71</v>
      </c>
      <c r="C15" s="32">
        <f>SUM(C8:C14)</f>
        <v>16500</v>
      </c>
      <c r="D15" s="32">
        <f t="shared" ref="D15:N15" si="2">SUM(D8:D14)</f>
        <v>104783</v>
      </c>
      <c r="E15" s="32">
        <f t="shared" si="2"/>
        <v>3000</v>
      </c>
      <c r="F15" s="32">
        <f t="shared" si="2"/>
        <v>0</v>
      </c>
      <c r="G15" s="32">
        <f t="shared" si="2"/>
        <v>0</v>
      </c>
      <c r="H15" s="32">
        <f t="shared" si="2"/>
        <v>3000</v>
      </c>
      <c r="I15" s="32">
        <f t="shared" si="2"/>
        <v>16500</v>
      </c>
      <c r="J15" s="32">
        <f t="shared" si="2"/>
        <v>100000</v>
      </c>
      <c r="K15" s="32">
        <f t="shared" si="2"/>
        <v>3000</v>
      </c>
      <c r="L15" s="32">
        <f t="shared" si="2"/>
        <v>6000</v>
      </c>
      <c r="M15" s="32">
        <f t="shared" si="2"/>
        <v>0</v>
      </c>
      <c r="N15" s="32">
        <f t="shared" si="2"/>
        <v>9100</v>
      </c>
      <c r="O15" s="32">
        <f>SUM(C15:N15)</f>
        <v>261883</v>
      </c>
      <c r="P15" s="64">
        <v>279100</v>
      </c>
    </row>
    <row r="16" spans="1:45" s="26" customFormat="1" x14ac:dyDescent="0.2">
      <c r="A16" s="2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64"/>
    </row>
    <row r="17" spans="1:25" s="26" customFormat="1" ht="12.75" hidden="1" customHeight="1" x14ac:dyDescent="0.2">
      <c r="A17" s="28"/>
      <c r="B17" s="26" t="s">
        <v>72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4"/>
    </row>
    <row r="18" spans="1:25" ht="12.75" hidden="1" customHeight="1" x14ac:dyDescent="0.2">
      <c r="A18" s="27">
        <v>1201</v>
      </c>
      <c r="B18" s="25" t="s">
        <v>73</v>
      </c>
      <c r="C18" s="22">
        <v>0</v>
      </c>
      <c r="D18" s="22">
        <v>700</v>
      </c>
      <c r="E18" s="22">
        <v>200</v>
      </c>
      <c r="F18" s="22">
        <v>100</v>
      </c>
      <c r="G18" s="22">
        <v>0</v>
      </c>
      <c r="H18" s="22">
        <v>0</v>
      </c>
      <c r="I18" s="22">
        <v>500</v>
      </c>
      <c r="J18" s="22">
        <v>0</v>
      </c>
      <c r="K18" s="22">
        <v>0</v>
      </c>
      <c r="L18" s="22">
        <v>200</v>
      </c>
      <c r="M18" s="22">
        <v>200</v>
      </c>
      <c r="N18" s="22">
        <v>600</v>
      </c>
      <c r="O18" s="23">
        <f t="shared" ref="O18:O26" si="3">SUM(C18:N18)</f>
        <v>2500</v>
      </c>
      <c r="P18" s="65"/>
    </row>
    <row r="19" spans="1:25" ht="12.75" hidden="1" customHeight="1" x14ac:dyDescent="0.2">
      <c r="A19" s="27">
        <v>1202</v>
      </c>
      <c r="B19" s="25" t="s">
        <v>74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 t="s">
        <v>202</v>
      </c>
      <c r="O19" s="23">
        <f t="shared" si="3"/>
        <v>0</v>
      </c>
      <c r="P19" s="65"/>
    </row>
    <row r="20" spans="1:25" ht="12.75" hidden="1" customHeight="1" x14ac:dyDescent="0.2">
      <c r="A20" s="27">
        <v>1203</v>
      </c>
      <c r="B20" s="25" t="s">
        <v>75</v>
      </c>
      <c r="C20" s="22">
        <v>100</v>
      </c>
      <c r="D20" s="22">
        <v>0</v>
      </c>
      <c r="E20" s="22">
        <v>100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100</v>
      </c>
      <c r="L20" s="22">
        <v>0</v>
      </c>
      <c r="M20" s="22">
        <v>100</v>
      </c>
      <c r="N20" s="22">
        <v>100</v>
      </c>
      <c r="O20" s="23">
        <f t="shared" si="3"/>
        <v>500</v>
      </c>
      <c r="P20" s="65"/>
    </row>
    <row r="21" spans="1:25" ht="12.75" hidden="1" customHeight="1" x14ac:dyDescent="0.2">
      <c r="A21" s="27">
        <v>1204</v>
      </c>
      <c r="B21" s="25" t="s">
        <v>76</v>
      </c>
      <c r="C21" s="22">
        <v>600</v>
      </c>
      <c r="D21" s="22">
        <v>0</v>
      </c>
      <c r="E21" s="22">
        <v>0</v>
      </c>
      <c r="F21" s="22">
        <v>600</v>
      </c>
      <c r="G21" s="22">
        <v>0</v>
      </c>
      <c r="H21" s="22">
        <v>0</v>
      </c>
      <c r="I21" s="22">
        <v>600</v>
      </c>
      <c r="J21" s="22">
        <v>0</v>
      </c>
      <c r="K21" s="22">
        <v>0</v>
      </c>
      <c r="L21" s="22">
        <v>600</v>
      </c>
      <c r="M21" s="22">
        <v>0</v>
      </c>
      <c r="N21" s="22">
        <v>600</v>
      </c>
      <c r="O21" s="23">
        <f t="shared" si="3"/>
        <v>3000</v>
      </c>
      <c r="P21" s="65"/>
    </row>
    <row r="22" spans="1:25" ht="12.75" hidden="1" customHeight="1" x14ac:dyDescent="0.2">
      <c r="A22" s="27">
        <v>1205</v>
      </c>
      <c r="B22" s="25" t="s">
        <v>77</v>
      </c>
      <c r="C22" s="22">
        <v>1000</v>
      </c>
      <c r="D22" s="22">
        <v>400</v>
      </c>
      <c r="E22" s="22">
        <v>0</v>
      </c>
      <c r="F22" s="22">
        <v>0</v>
      </c>
      <c r="G22" s="22">
        <v>0</v>
      </c>
      <c r="H22" s="22">
        <v>100</v>
      </c>
      <c r="I22" s="22">
        <v>1000</v>
      </c>
      <c r="J22" s="22">
        <v>400</v>
      </c>
      <c r="K22" s="22">
        <v>0</v>
      </c>
      <c r="L22" s="22">
        <v>0</v>
      </c>
      <c r="M22" s="22">
        <v>0</v>
      </c>
      <c r="N22" s="22">
        <v>100</v>
      </c>
      <c r="O22" s="23">
        <f t="shared" si="3"/>
        <v>3000</v>
      </c>
      <c r="P22" s="65"/>
    </row>
    <row r="23" spans="1:25" ht="12.75" hidden="1" customHeight="1" x14ac:dyDescent="0.2">
      <c r="A23" s="27">
        <v>1206</v>
      </c>
      <c r="B23" s="25" t="s">
        <v>78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5700</v>
      </c>
      <c r="O23" s="23">
        <f t="shared" si="3"/>
        <v>5700</v>
      </c>
      <c r="P23" s="65"/>
    </row>
    <row r="24" spans="1:25" ht="12.75" hidden="1" customHeight="1" x14ac:dyDescent="0.2">
      <c r="A24" s="27">
        <v>1207</v>
      </c>
      <c r="B24" s="25" t="s">
        <v>79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3">
        <f t="shared" si="3"/>
        <v>0</v>
      </c>
      <c r="P24" s="65"/>
    </row>
    <row r="25" spans="1:25" ht="12.75" hidden="1" customHeight="1" x14ac:dyDescent="0.2">
      <c r="A25" s="27">
        <v>1208</v>
      </c>
      <c r="B25" s="25" t="s">
        <v>80</v>
      </c>
      <c r="C25" s="22">
        <f>+Bordtennis!C29+Bowling!C29+Bueskydning!C29+Fodbold!C29+Volleyball!C29+Snooker!C29+Svømning!C29</f>
        <v>1000</v>
      </c>
      <c r="D25" s="22">
        <f>+Bordtennis!D29+Bowling!D29+Bueskydning!D29+Fodbold!D29+Volleyball!D29+Snooker!D29+Svømning!D29</f>
        <v>500</v>
      </c>
      <c r="E25" s="22">
        <f>+Bordtennis!E29+Bowling!E29+Bueskydning!E29+Fodbold!E29+Volleyball!E29+Snooker!E29+Svømning!E29</f>
        <v>0</v>
      </c>
      <c r="F25" s="22">
        <f>+Bordtennis!F29+Bowling!F29+Bueskydning!F29+Fodbold!F29+Volleyball!F29+Snooker!F29+Svømning!F29</f>
        <v>300</v>
      </c>
      <c r="G25" s="22">
        <f>+Bordtennis!G29+Bowling!G29+Bueskydning!G29+Fodbold!G29+Volleyball!G29+Snooker!G29+Svømning!G29</f>
        <v>0</v>
      </c>
      <c r="H25" s="22">
        <f>+Bordtennis!H29+Bowling!H29+Bueskydning!H29+Fodbold!H29+Volleyball!H29+Snooker!H29+Svømning!H29+150</f>
        <v>13150</v>
      </c>
      <c r="I25" s="22">
        <f>+Bordtennis!I29+Bowling!I29+Bueskydning!I29+Fodbold!I29+Volleyball!I29+Snooker!I29+Svømning!I29</f>
        <v>0</v>
      </c>
      <c r="J25" s="22">
        <f>+Bordtennis!J29+Bowling!J29+Bueskydning!J29+Fodbold!J29+Volleyball!J29+Snooker!J29+Svømning!J29</f>
        <v>0</v>
      </c>
      <c r="K25" s="22">
        <f>+Bordtennis!K29+Bowling!K29+Bueskydning!K29+Fodbold!K29+Volleyball!K29+Snooker!K29+Svømning!K29</f>
        <v>4000</v>
      </c>
      <c r="L25" s="22">
        <f>+Bordtennis!L29+Bowling!L29+Bueskydning!L29+Fodbold!L29+Volleyball!L29+Snooker!L29+Svømning!L29</f>
        <v>0</v>
      </c>
      <c r="M25" s="22">
        <f>+Bordtennis!M29+Bowling!M29+Bueskydning!M29+Fodbold!M29+Volleyball!M29+Snooker!M29+Svømning!M29</f>
        <v>0</v>
      </c>
      <c r="N25" s="22">
        <f>+Bordtennis!N29+Bowling!N29+Bueskydning!N29+Fodbold!N29+Volleyball!N29+Snooker!N29+Svømning!N29</f>
        <v>13000</v>
      </c>
      <c r="O25" s="23">
        <f t="shared" si="3"/>
        <v>31950</v>
      </c>
      <c r="P25" s="65"/>
    </row>
    <row r="26" spans="1:25" ht="12.75" hidden="1" customHeight="1" x14ac:dyDescent="0.2">
      <c r="A26" s="27">
        <v>1209</v>
      </c>
      <c r="B26" s="25" t="s">
        <v>81</v>
      </c>
      <c r="C26" s="22">
        <f>+Bordtennis!C30+Bowling!C30+Bueskydning!C30+Fodbold!C30+Volleyball!C30+Snooker!C30+Svømning!C30</f>
        <v>0</v>
      </c>
      <c r="D26" s="22">
        <f>+Bordtennis!D30+Bowling!D30+Bueskydning!D30+Fodbold!D30+Volleyball!D30+Snooker!D30+Svømning!D30+2100</f>
        <v>2500</v>
      </c>
      <c r="E26" s="22">
        <f>+Bordtennis!E30+Bowling!E30+Bueskydning!E30+Fodbold!E30+Volleyball!E30+Snooker!E30+Svømning!E30</f>
        <v>0</v>
      </c>
      <c r="F26" s="22">
        <f>+Bordtennis!F30+Bowling!F30+Bueskydning!F30+Fodbold!F30+Volleyball!F30+Snooker!F30+Svømning!F30</f>
        <v>0</v>
      </c>
      <c r="G26" s="22">
        <f>+Bordtennis!G30+Bowling!G30+Bueskydning!G30+Fodbold!G30+Volleyball!G30+Snooker!G30+Svømning!G30</f>
        <v>0</v>
      </c>
      <c r="H26" s="22">
        <f>+Bordtennis!H30+Bowling!H30+Bueskydning!H30+Fodbold!H30+Volleyball!H30+Snooker!H30+Svømning!H30</f>
        <v>0</v>
      </c>
      <c r="I26" s="22">
        <f>+Bordtennis!I30+Bowling!I30+Bueskydning!I30+Fodbold!I30+Volleyball!I30+Snooker!I30+Svømning!I30</f>
        <v>0</v>
      </c>
      <c r="J26" s="22">
        <f>+Bordtennis!J30+Bowling!J30+Bueskydning!J30+Fodbold!J30+Volleyball!J30+Snooker!J30+Svømning!J30</f>
        <v>0</v>
      </c>
      <c r="K26" s="22">
        <f>+Bordtennis!K30+Bowling!K30+Bueskydning!K30+Fodbold!K30+Volleyball!K30+Snooker!K30+Svømning!K30</f>
        <v>0</v>
      </c>
      <c r="L26" s="22">
        <f>+Bordtennis!L30+Bowling!L30+Bueskydning!L30+Fodbold!L30+Volleyball!L30+Snooker!L30+Svømning!L30</f>
        <v>0</v>
      </c>
      <c r="M26" s="22">
        <f>+Bordtennis!M30+Bowling!M30+Bueskydning!M30+Fodbold!M30+Volleyball!M30+Snooker!M30+Svømning!M30</f>
        <v>0</v>
      </c>
      <c r="N26" s="22">
        <f>+Bordtennis!N30+Bowling!N30+Bueskydning!N30+Fodbold!N30+Volleyball!N30+Snooker!N30+Svømning!N30</f>
        <v>0</v>
      </c>
      <c r="O26" s="23">
        <f t="shared" si="3"/>
        <v>2500</v>
      </c>
      <c r="P26" s="65"/>
    </row>
    <row r="27" spans="1:25" ht="15" hidden="1" customHeight="1" x14ac:dyDescent="0.25">
      <c r="A27" s="27">
        <v>1210</v>
      </c>
      <c r="B27" s="25" t="s">
        <v>68</v>
      </c>
      <c r="C27" s="22">
        <v>0</v>
      </c>
      <c r="D27" s="22">
        <v>0</v>
      </c>
      <c r="E27" s="22">
        <v>1700</v>
      </c>
      <c r="F27" s="22">
        <v>0</v>
      </c>
      <c r="G27" s="22">
        <v>0</v>
      </c>
      <c r="H27" s="22">
        <v>1700</v>
      </c>
      <c r="I27" s="22">
        <v>0</v>
      </c>
      <c r="J27" s="22">
        <v>0</v>
      </c>
      <c r="K27" s="22">
        <v>1700</v>
      </c>
      <c r="L27" s="22">
        <v>0</v>
      </c>
      <c r="M27" s="22">
        <v>0</v>
      </c>
      <c r="N27" s="22">
        <v>1700</v>
      </c>
      <c r="O27" s="23">
        <f t="shared" ref="O27:O32" si="4">SUM(C27:N27)</f>
        <v>6800</v>
      </c>
      <c r="P27" s="65"/>
      <c r="Q27" s="24"/>
      <c r="R27" s="24"/>
      <c r="S27" s="24"/>
      <c r="T27" s="24"/>
      <c r="U27" s="24"/>
      <c r="V27" s="24"/>
      <c r="W27"/>
      <c r="X27"/>
      <c r="Y27"/>
    </row>
    <row r="28" spans="1:25" ht="15" hidden="1" customHeight="1" x14ac:dyDescent="0.25">
      <c r="A28" s="27">
        <v>1213</v>
      </c>
      <c r="B28" s="25" t="s">
        <v>82</v>
      </c>
      <c r="C28" s="22">
        <v>0</v>
      </c>
      <c r="D28" s="22">
        <v>0</v>
      </c>
      <c r="E28" s="22">
        <v>3000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f t="shared" si="4"/>
        <v>3000</v>
      </c>
      <c r="P28" s="65"/>
      <c r="Q28" s="24"/>
      <c r="R28" s="24"/>
      <c r="S28" s="24"/>
      <c r="T28" s="24"/>
      <c r="U28" s="24"/>
      <c r="V28" s="24"/>
      <c r="W28"/>
      <c r="X28"/>
      <c r="Y28"/>
    </row>
    <row r="29" spans="1:25" ht="15" hidden="1" customHeight="1" x14ac:dyDescent="0.25">
      <c r="A29" s="27">
        <v>1214</v>
      </c>
      <c r="B29" s="25" t="s">
        <v>83</v>
      </c>
      <c r="C29" s="22">
        <v>12000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f t="shared" si="4"/>
        <v>12000</v>
      </c>
      <c r="P29" s="65"/>
      <c r="Q29" s="24"/>
      <c r="R29" s="24"/>
      <c r="S29" s="24"/>
      <c r="T29" s="24"/>
      <c r="U29" s="24"/>
      <c r="V29" s="24"/>
      <c r="W29"/>
      <c r="X29"/>
      <c r="Y29"/>
    </row>
    <row r="30" spans="1:25" ht="15" hidden="1" customHeight="1" x14ac:dyDescent="0.25">
      <c r="A30" s="27">
        <v>1215</v>
      </c>
      <c r="B30" s="25" t="s">
        <v>84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f t="shared" si="4"/>
        <v>0</v>
      </c>
      <c r="P30" s="65"/>
      <c r="Q30" s="24"/>
      <c r="R30" s="24"/>
      <c r="S30" s="24"/>
      <c r="T30" s="24"/>
      <c r="U30" s="24"/>
      <c r="V30" s="24"/>
      <c r="W30"/>
      <c r="X30"/>
      <c r="Y30"/>
    </row>
    <row r="31" spans="1:25" ht="15" hidden="1" customHeight="1" x14ac:dyDescent="0.25">
      <c r="A31" s="27">
        <v>1216</v>
      </c>
      <c r="B31" s="25" t="s">
        <v>85</v>
      </c>
      <c r="C31" s="22">
        <v>250</v>
      </c>
      <c r="D31" s="22">
        <v>250</v>
      </c>
      <c r="E31" s="22">
        <v>250</v>
      </c>
      <c r="F31" s="22">
        <v>250</v>
      </c>
      <c r="G31" s="22">
        <v>250</v>
      </c>
      <c r="H31" s="22">
        <v>250</v>
      </c>
      <c r="I31" s="22">
        <v>250</v>
      </c>
      <c r="J31" s="22">
        <v>250</v>
      </c>
      <c r="K31" s="22">
        <v>250</v>
      </c>
      <c r="L31" s="22">
        <v>250</v>
      </c>
      <c r="M31" s="22">
        <v>250</v>
      </c>
      <c r="N31" s="22">
        <v>250</v>
      </c>
      <c r="O31" s="23">
        <f t="shared" si="4"/>
        <v>3000</v>
      </c>
      <c r="P31" s="65"/>
      <c r="Q31" s="24"/>
      <c r="R31" s="24"/>
      <c r="S31" s="24"/>
      <c r="T31" s="24"/>
      <c r="U31" s="24"/>
      <c r="V31" s="24"/>
      <c r="W31"/>
      <c r="X31"/>
      <c r="Y31"/>
    </row>
    <row r="32" spans="1:25" ht="15" hidden="1" customHeight="1" x14ac:dyDescent="0.25">
      <c r="A32" s="27">
        <v>1219</v>
      </c>
      <c r="B32" s="25" t="s">
        <v>86</v>
      </c>
      <c r="C32" s="22">
        <v>298</v>
      </c>
      <c r="D32" s="22">
        <v>298</v>
      </c>
      <c r="E32" s="22">
        <v>298</v>
      </c>
      <c r="F32" s="22">
        <v>298</v>
      </c>
      <c r="G32" s="22">
        <v>298</v>
      </c>
      <c r="H32" s="22">
        <v>298</v>
      </c>
      <c r="I32" s="22">
        <v>298</v>
      </c>
      <c r="J32" s="22">
        <v>298</v>
      </c>
      <c r="K32" s="22">
        <v>298</v>
      </c>
      <c r="L32" s="22">
        <v>298</v>
      </c>
      <c r="M32" s="22">
        <v>298</v>
      </c>
      <c r="N32" s="22">
        <v>298</v>
      </c>
      <c r="O32" s="23">
        <f t="shared" si="4"/>
        <v>3576</v>
      </c>
      <c r="P32" s="65"/>
      <c r="Q32" s="24"/>
      <c r="R32" s="24"/>
      <c r="S32" s="24"/>
      <c r="T32" s="24"/>
      <c r="U32" s="24"/>
      <c r="V32" s="24"/>
      <c r="W32"/>
      <c r="X32"/>
      <c r="Y32"/>
    </row>
    <row r="33" spans="1:25" ht="15" hidden="1" customHeight="1" x14ac:dyDescent="0.25">
      <c r="A33" s="27">
        <v>1287</v>
      </c>
      <c r="B33" s="25" t="s">
        <v>201</v>
      </c>
      <c r="C33" s="22">
        <f>+Bordtennis!C31+Bowling!C31+Bueskydning!C31+Fodbold!C31+Volleyball!C31+Snooker!C31+Svømning!C31</f>
        <v>7544</v>
      </c>
      <c r="D33" s="22">
        <f>+Bordtennis!D31+Bowling!D31+Bueskydning!D31+Fodbold!D31+Volleyball!D31+Snooker!D31+Svømning!D31</f>
        <v>7544</v>
      </c>
      <c r="E33" s="22">
        <f>+Bordtennis!E31+Bowling!E31+Bueskydning!E31+Fodbold!E31+Volleyball!E31+Snooker!E31+Svømning!E31</f>
        <v>7044</v>
      </c>
      <c r="F33" s="22">
        <f>+Bordtennis!F31+Bowling!F31+Bueskydning!F31+Fodbold!F31+Volleyball!F31+Snooker!F31+Svømning!F31</f>
        <v>7544</v>
      </c>
      <c r="G33" s="22">
        <f>+Bordtennis!G31+Bowling!G31+Bueskydning!G31+Fodbold!G31+Volleyball!G31+Snooker!G31+Svømning!G31</f>
        <v>8044</v>
      </c>
      <c r="H33" s="22">
        <f>+Bordtennis!H31+Bowling!H31+Bueskydning!H31+Fodbold!H31+Volleyball!H31+Snooker!H31+Svømning!H31</f>
        <v>0</v>
      </c>
      <c r="I33" s="22">
        <f>+Bordtennis!I31+Bowling!I31+Bueskydning!I31+Fodbold!I31+Volleyball!I31+Snooker!I31+Svømning!I31</f>
        <v>0</v>
      </c>
      <c r="J33" s="22">
        <f>+Bordtennis!J31+Bowling!J31+Bueskydning!J31+Fodbold!J31+Volleyball!J31+Snooker!J31+Svømning!J31</f>
        <v>3840</v>
      </c>
      <c r="K33" s="22">
        <f>+Bordtennis!K31+Bowling!K31+Bueskydning!K31+Fodbold!K31+Volleyball!K31+Snooker!K31+Svømning!K31</f>
        <v>7944</v>
      </c>
      <c r="L33" s="22">
        <f>+Bordtennis!L31+Bowling!L31+Bueskydning!L31+Fodbold!L31+Volleyball!L31+Snooker!L31+Svømning!L31</f>
        <v>18144</v>
      </c>
      <c r="M33" s="22">
        <f>+Bordtennis!M31+Bowling!M31+Bueskydning!M31+Fodbold!M31+Volleyball!M31+Snooker!M31+Svømning!M31</f>
        <v>8670</v>
      </c>
      <c r="N33" s="22">
        <f>+Bordtennis!N31+Bowling!N31+Bueskydning!N31+Fodbold!N31+Volleyball!N31+Snooker!N31+Svømning!N31</f>
        <v>6618</v>
      </c>
      <c r="O33" s="23">
        <f>SUM(C33:N33)</f>
        <v>82936</v>
      </c>
      <c r="P33" s="65"/>
      <c r="Q33" s="24"/>
      <c r="R33" s="24"/>
      <c r="S33" s="24"/>
      <c r="T33" s="24"/>
      <c r="U33" s="24"/>
      <c r="V33" s="24"/>
      <c r="W33"/>
      <c r="X33"/>
      <c r="Y33"/>
    </row>
    <row r="34" spans="1:25" ht="12.75" hidden="1" customHeight="1" x14ac:dyDescent="0.2">
      <c r="A34" s="27">
        <v>1290</v>
      </c>
      <c r="B34" s="25" t="s">
        <v>87</v>
      </c>
      <c r="P34" s="64"/>
    </row>
    <row r="35" spans="1:25" s="26" customFormat="1" x14ac:dyDescent="0.2">
      <c r="A35" s="28"/>
      <c r="B35" s="26" t="s">
        <v>88</v>
      </c>
      <c r="C35" s="32">
        <f>SUM(C18:C34)*-1</f>
        <v>-22792</v>
      </c>
      <c r="D35" s="32">
        <f t="shared" ref="D35:N35" si="5">SUM(D18:D34)*-1</f>
        <v>-12192</v>
      </c>
      <c r="E35" s="32">
        <f t="shared" si="5"/>
        <v>-12592</v>
      </c>
      <c r="F35" s="32">
        <f t="shared" si="5"/>
        <v>-9092</v>
      </c>
      <c r="G35" s="32">
        <f t="shared" si="5"/>
        <v>-8592</v>
      </c>
      <c r="H35" s="32">
        <f t="shared" si="5"/>
        <v>-15498</v>
      </c>
      <c r="I35" s="32">
        <f t="shared" si="5"/>
        <v>-2648</v>
      </c>
      <c r="J35" s="32">
        <f t="shared" si="5"/>
        <v>-4788</v>
      </c>
      <c r="K35" s="32">
        <f t="shared" si="5"/>
        <v>-14292</v>
      </c>
      <c r="L35" s="32">
        <f t="shared" si="5"/>
        <v>-19492</v>
      </c>
      <c r="M35" s="32">
        <f t="shared" si="5"/>
        <v>-9518</v>
      </c>
      <c r="N35" s="32">
        <f t="shared" si="5"/>
        <v>-28966</v>
      </c>
      <c r="O35" s="32">
        <f>SUM(C35:N35)</f>
        <v>-160462</v>
      </c>
      <c r="P35" s="64">
        <v>-126071</v>
      </c>
      <c r="R35" s="43"/>
    </row>
    <row r="36" spans="1:25" s="26" customFormat="1" ht="12.75" customHeight="1" x14ac:dyDescent="0.2">
      <c r="A36" s="28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64"/>
    </row>
    <row r="37" spans="1:25" s="26" customFormat="1" ht="12.75" customHeight="1" x14ac:dyDescent="0.2">
      <c r="A37" s="28"/>
      <c r="B37" s="26" t="s">
        <v>89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64"/>
    </row>
    <row r="38" spans="1:25" s="26" customFormat="1" ht="12.75" customHeight="1" x14ac:dyDescent="0.2">
      <c r="A38" s="2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64"/>
    </row>
    <row r="39" spans="1:25" s="26" customFormat="1" ht="12.75" hidden="1" customHeight="1" x14ac:dyDescent="0.2">
      <c r="A39" s="28"/>
      <c r="B39" s="26" t="s">
        <v>90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64"/>
    </row>
    <row r="40" spans="1:25" ht="12.75" hidden="1" customHeight="1" x14ac:dyDescent="0.2">
      <c r="A40" s="27">
        <v>1401</v>
      </c>
      <c r="B40" s="25" t="s">
        <v>91</v>
      </c>
      <c r="C40" s="30">
        <f>+Bordtennis!C10</f>
        <v>0</v>
      </c>
      <c r="D40" s="30">
        <f>+Bordtennis!D10</f>
        <v>0</v>
      </c>
      <c r="E40" s="30">
        <f>+Bordtennis!E10</f>
        <v>0</v>
      </c>
      <c r="F40" s="30">
        <f>+Bordtennis!F10</f>
        <v>0</v>
      </c>
      <c r="G40" s="30">
        <f>+Bordtennis!G10</f>
        <v>0</v>
      </c>
      <c r="H40" s="30">
        <f>+Bordtennis!H10</f>
        <v>0</v>
      </c>
      <c r="I40" s="30">
        <f>+Bordtennis!I10</f>
        <v>0</v>
      </c>
      <c r="J40" s="30">
        <f>+Bordtennis!J10</f>
        <v>0</v>
      </c>
      <c r="K40" s="30">
        <f>+Bordtennis!K10</f>
        <v>0</v>
      </c>
      <c r="L40" s="30">
        <f>+Bordtennis!L10</f>
        <v>0</v>
      </c>
      <c r="M40" s="30">
        <f>+Bordtennis!M10</f>
        <v>0</v>
      </c>
      <c r="N40" s="30">
        <f>+Bordtennis!N10</f>
        <v>0</v>
      </c>
      <c r="O40" s="32">
        <f t="shared" ref="O40:O102" si="6">SUM(C40:N40)</f>
        <v>0</v>
      </c>
      <c r="P40" s="64"/>
    </row>
    <row r="41" spans="1:25" ht="12.75" hidden="1" customHeight="1" x14ac:dyDescent="0.2">
      <c r="A41" s="27">
        <v>1403</v>
      </c>
      <c r="B41" s="25" t="s">
        <v>92</v>
      </c>
      <c r="C41" s="30">
        <f>+Bordtennis!C8+Bordtennis!C9</f>
        <v>0</v>
      </c>
      <c r="D41" s="30">
        <f>+Bordtennis!D8+Bordtennis!D9</f>
        <v>0</v>
      </c>
      <c r="E41" s="30">
        <f>+Bordtennis!E8+Bordtennis!E9</f>
        <v>0</v>
      </c>
      <c r="F41" s="30">
        <f>+Bordtennis!F8+Bordtennis!F9</f>
        <v>0</v>
      </c>
      <c r="G41" s="30">
        <f>+Bordtennis!G8+Bordtennis!G9</f>
        <v>0</v>
      </c>
      <c r="H41" s="30">
        <f>+Bordtennis!H8+Bordtennis!H9</f>
        <v>0</v>
      </c>
      <c r="I41" s="30">
        <f>+Bordtennis!I8+Bordtennis!I9</f>
        <v>0</v>
      </c>
      <c r="J41" s="30">
        <f>+Bordtennis!J8+Bordtennis!J9</f>
        <v>0</v>
      </c>
      <c r="K41" s="30">
        <f>+Bordtennis!K8+Bordtennis!K9</f>
        <v>0</v>
      </c>
      <c r="L41" s="30">
        <f>+Bordtennis!L8+Bordtennis!L9</f>
        <v>0</v>
      </c>
      <c r="M41" s="30">
        <f>+Bordtennis!M8+Bordtennis!M9</f>
        <v>0</v>
      </c>
      <c r="N41" s="30">
        <f>+Bordtennis!N8+Bordtennis!N9</f>
        <v>0</v>
      </c>
      <c r="O41" s="32">
        <f t="shared" si="6"/>
        <v>0</v>
      </c>
      <c r="P41" s="64"/>
    </row>
    <row r="42" spans="1:25" s="26" customFormat="1" ht="12.75" hidden="1" customHeight="1" x14ac:dyDescent="0.2">
      <c r="A42" s="28"/>
      <c r="B42" s="26" t="s">
        <v>93</v>
      </c>
      <c r="C42" s="32">
        <f>SUM(C40:C41)</f>
        <v>0</v>
      </c>
      <c r="D42" s="32">
        <f t="shared" ref="D42:N42" si="7">SUM(D40:D41)</f>
        <v>0</v>
      </c>
      <c r="E42" s="32">
        <f t="shared" si="7"/>
        <v>0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 t="shared" si="7"/>
        <v>0</v>
      </c>
      <c r="O42" s="32">
        <f t="shared" si="6"/>
        <v>0</v>
      </c>
      <c r="P42" s="64"/>
    </row>
    <row r="43" spans="1:25" s="26" customFormat="1" ht="12.75" hidden="1" customHeight="1" x14ac:dyDescent="0.2">
      <c r="A43" s="28"/>
      <c r="B43" s="26" t="s">
        <v>94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>
        <f t="shared" si="6"/>
        <v>0</v>
      </c>
      <c r="P43" s="64"/>
    </row>
    <row r="44" spans="1:25" ht="12.75" hidden="1" customHeight="1" x14ac:dyDescent="0.2">
      <c r="A44" s="27">
        <v>1411</v>
      </c>
      <c r="B44" s="25" t="s">
        <v>95</v>
      </c>
      <c r="C44" s="30">
        <f>+Bordtennis!C13+Bordtennis!C14+Bordtennis!C15</f>
        <v>0</v>
      </c>
      <c r="D44" s="30">
        <f>+Bordtennis!D13+Bordtennis!D14+Bordtennis!D15</f>
        <v>0</v>
      </c>
      <c r="E44" s="30">
        <f>+Bordtennis!E13+Bordtennis!E14+Bordtennis!E15</f>
        <v>0</v>
      </c>
      <c r="F44" s="30">
        <f>+Bordtennis!F13+Bordtennis!F14+Bordtennis!F15</f>
        <v>0</v>
      </c>
      <c r="G44" s="30">
        <f>+Bordtennis!G13+Bordtennis!G14+Bordtennis!G15</f>
        <v>0</v>
      </c>
      <c r="H44" s="30">
        <f>+Bordtennis!H13+Bordtennis!H14+Bordtennis!H15</f>
        <v>0</v>
      </c>
      <c r="I44" s="30">
        <f>+Bordtennis!I13+Bordtennis!I14+Bordtennis!I15</f>
        <v>0</v>
      </c>
      <c r="J44" s="30">
        <f>+Bordtennis!J13+Bordtennis!J14+Bordtennis!J15</f>
        <v>0</v>
      </c>
      <c r="K44" s="30">
        <f>+Bordtennis!K13+Bordtennis!K14+Bordtennis!K15</f>
        <v>0</v>
      </c>
      <c r="L44" s="30">
        <f>+Bordtennis!L13+Bordtennis!L14+Bordtennis!L15</f>
        <v>0</v>
      </c>
      <c r="M44" s="30">
        <f>+Bordtennis!M13+Bordtennis!M14+Bordtennis!M15</f>
        <v>0</v>
      </c>
      <c r="N44" s="30">
        <f>+Bordtennis!N13+Bordtennis!N14+Bordtennis!N15</f>
        <v>0</v>
      </c>
      <c r="O44" s="32">
        <f t="shared" si="6"/>
        <v>0</v>
      </c>
      <c r="P44" s="64"/>
    </row>
    <row r="45" spans="1:25" ht="12.75" hidden="1" customHeight="1" x14ac:dyDescent="0.2">
      <c r="A45" s="27">
        <v>1413</v>
      </c>
      <c r="B45" s="25" t="s">
        <v>96</v>
      </c>
      <c r="C45" s="30">
        <f>+Bordtennis!C20+Bordtennis!C22+Bordtennis!C23+Bordtennis!C24</f>
        <v>0</v>
      </c>
      <c r="D45" s="30">
        <f>+Bordtennis!D20+Bordtennis!D22+Bordtennis!D23+Bordtennis!D24</f>
        <v>0</v>
      </c>
      <c r="E45" s="30">
        <f>+Bordtennis!E20+Bordtennis!E22+Bordtennis!E23+Bordtennis!E24</f>
        <v>0</v>
      </c>
      <c r="F45" s="30">
        <f>+Bordtennis!F20+Bordtennis!F22+Bordtennis!F23+Bordtennis!F24</f>
        <v>0</v>
      </c>
      <c r="G45" s="30">
        <f>+Bordtennis!G20+Bordtennis!G22+Bordtennis!G23+Bordtennis!G24</f>
        <v>0</v>
      </c>
      <c r="H45" s="30">
        <f>+Bordtennis!H20+Bordtennis!H22+Bordtennis!H23+Bordtennis!H24</f>
        <v>0</v>
      </c>
      <c r="I45" s="30">
        <f>+Bordtennis!I20+Bordtennis!I22+Bordtennis!I23+Bordtennis!I24</f>
        <v>0</v>
      </c>
      <c r="J45" s="30">
        <f>+Bordtennis!J20+Bordtennis!J22+Bordtennis!J23+Bordtennis!J24</f>
        <v>0</v>
      </c>
      <c r="K45" s="30">
        <f>+Bordtennis!K20+Bordtennis!K22+Bordtennis!K23+Bordtennis!K24</f>
        <v>0</v>
      </c>
      <c r="L45" s="30">
        <f>+Bordtennis!L20+Bordtennis!L22+Bordtennis!L23+Bordtennis!L24</f>
        <v>0</v>
      </c>
      <c r="M45" s="30">
        <f>+Bordtennis!M20+Bordtennis!M22+Bordtennis!M23+Bordtennis!M24</f>
        <v>0</v>
      </c>
      <c r="N45" s="30">
        <f>+Bordtennis!N20+Bordtennis!N22+Bordtennis!N23+Bordtennis!N24</f>
        <v>0</v>
      </c>
      <c r="O45" s="32">
        <f t="shared" si="6"/>
        <v>0</v>
      </c>
      <c r="P45" s="64"/>
    </row>
    <row r="46" spans="1:25" ht="12.75" hidden="1" customHeight="1" x14ac:dyDescent="0.2">
      <c r="A46" s="27">
        <v>1415</v>
      </c>
      <c r="B46" s="25" t="s">
        <v>97</v>
      </c>
      <c r="C46" s="30">
        <f>+Bordtennis!C25+Bordtennis!C26</f>
        <v>0</v>
      </c>
      <c r="D46" s="30">
        <f>+Bordtennis!D25+Bordtennis!D26</f>
        <v>0</v>
      </c>
      <c r="E46" s="30">
        <f>+Bordtennis!E25+Bordtennis!E26</f>
        <v>0</v>
      </c>
      <c r="F46" s="30">
        <f>+Bordtennis!F25+Bordtennis!F26</f>
        <v>0</v>
      </c>
      <c r="G46" s="30">
        <f>+Bordtennis!G25+Bordtennis!G26</f>
        <v>0</v>
      </c>
      <c r="H46" s="30">
        <f>+Bordtennis!H25+Bordtennis!H26</f>
        <v>0</v>
      </c>
      <c r="I46" s="30">
        <f>+Bordtennis!I25+Bordtennis!I26</f>
        <v>0</v>
      </c>
      <c r="J46" s="30">
        <f>+Bordtennis!J25+Bordtennis!J26</f>
        <v>0</v>
      </c>
      <c r="K46" s="30">
        <f>+Bordtennis!K25+Bordtennis!K26</f>
        <v>0</v>
      </c>
      <c r="L46" s="30">
        <f>+Bordtennis!L25+Bordtennis!L26</f>
        <v>0</v>
      </c>
      <c r="M46" s="30">
        <f>+Bordtennis!M25+Bordtennis!M26</f>
        <v>0</v>
      </c>
      <c r="N46" s="30">
        <f>+Bordtennis!N25+Bordtennis!N26</f>
        <v>0</v>
      </c>
      <c r="O46" s="32">
        <f t="shared" si="6"/>
        <v>0</v>
      </c>
      <c r="P46" s="64"/>
    </row>
    <row r="47" spans="1:25" ht="12.75" hidden="1" customHeight="1" x14ac:dyDescent="0.2">
      <c r="A47" s="27">
        <v>1416</v>
      </c>
      <c r="B47" s="31" t="s">
        <v>98</v>
      </c>
      <c r="O47" s="32">
        <f t="shared" si="6"/>
        <v>0</v>
      </c>
      <c r="P47" s="64"/>
    </row>
    <row r="48" spans="1:25" ht="12.75" hidden="1" customHeight="1" x14ac:dyDescent="0.2">
      <c r="A48" s="27">
        <v>1417</v>
      </c>
      <c r="B48" s="25" t="s">
        <v>99</v>
      </c>
      <c r="C48" s="30">
        <f>+Bordtennis!C27+Bordtennis!C19</f>
        <v>0</v>
      </c>
      <c r="D48" s="30">
        <f>+Bordtennis!D27+Bordtennis!D19</f>
        <v>0</v>
      </c>
      <c r="E48" s="30">
        <f>+Bordtennis!E27+Bordtennis!E19</f>
        <v>0</v>
      </c>
      <c r="F48" s="30">
        <f>+Bordtennis!F27+Bordtennis!F19</f>
        <v>0</v>
      </c>
      <c r="G48" s="30">
        <f>+Bordtennis!G27+Bordtennis!G19</f>
        <v>0</v>
      </c>
      <c r="H48" s="30">
        <f>+Bordtennis!H27+Bordtennis!H19</f>
        <v>0</v>
      </c>
      <c r="I48" s="30">
        <f>+Bordtennis!I27+Bordtennis!I19</f>
        <v>2800</v>
      </c>
      <c r="J48" s="30">
        <f>+Bordtennis!J27+Bordtennis!J19</f>
        <v>0</v>
      </c>
      <c r="K48" s="30">
        <f>+Bordtennis!K27+Bordtennis!K19</f>
        <v>0</v>
      </c>
      <c r="L48" s="30">
        <f>+Bordtennis!L27+Bordtennis!L19</f>
        <v>0</v>
      </c>
      <c r="M48" s="30">
        <f>+Bordtennis!M27+Bordtennis!M19</f>
        <v>0</v>
      </c>
      <c r="N48" s="30">
        <f>+Bordtennis!N27+Bordtennis!N19</f>
        <v>2800</v>
      </c>
      <c r="O48" s="32">
        <f t="shared" si="6"/>
        <v>5600</v>
      </c>
      <c r="P48" s="64"/>
    </row>
    <row r="49" spans="1:18" ht="12.75" hidden="1" customHeight="1" x14ac:dyDescent="0.2">
      <c r="A49" s="27">
        <v>1419</v>
      </c>
      <c r="B49" s="25" t="s">
        <v>100</v>
      </c>
      <c r="C49" s="30">
        <f>+Bordtennis!C21</f>
        <v>0</v>
      </c>
      <c r="D49" s="30">
        <f>+Bordtennis!D21</f>
        <v>0</v>
      </c>
      <c r="E49" s="30">
        <f>+Bordtennis!E21</f>
        <v>0</v>
      </c>
      <c r="F49" s="30">
        <f>+Bordtennis!F21</f>
        <v>0</v>
      </c>
      <c r="G49" s="30">
        <f>+Bordtennis!G21</f>
        <v>0</v>
      </c>
      <c r="H49" s="30">
        <f>+Bordtennis!H21</f>
        <v>0</v>
      </c>
      <c r="I49" s="30">
        <f>+Bordtennis!I21</f>
        <v>0</v>
      </c>
      <c r="J49" s="30">
        <f>+Bordtennis!J21</f>
        <v>0</v>
      </c>
      <c r="K49" s="30">
        <f>+Bordtennis!K21</f>
        <v>0</v>
      </c>
      <c r="L49" s="30">
        <f>+Bordtennis!L21</f>
        <v>0</v>
      </c>
      <c r="M49" s="30">
        <f>+Bordtennis!M21</f>
        <v>0</v>
      </c>
      <c r="N49" s="30">
        <f>+Bordtennis!N21</f>
        <v>0</v>
      </c>
      <c r="O49" s="32">
        <f t="shared" si="6"/>
        <v>0</v>
      </c>
      <c r="P49" s="64"/>
    </row>
    <row r="50" spans="1:18" ht="12.75" hidden="1" customHeight="1" x14ac:dyDescent="0.2">
      <c r="A50" s="27">
        <v>1427</v>
      </c>
      <c r="B50" s="25" t="s">
        <v>101</v>
      </c>
      <c r="C50" s="30">
        <f>+Bordtennis!C16</f>
        <v>0</v>
      </c>
      <c r="D50" s="30">
        <f>+Bordtennis!D16</f>
        <v>0</v>
      </c>
      <c r="E50" s="30">
        <f>+Bordtennis!E16</f>
        <v>0</v>
      </c>
      <c r="F50" s="30">
        <f>+Bordtennis!F16</f>
        <v>0</v>
      </c>
      <c r="G50" s="30">
        <f>+Bordtennis!G16</f>
        <v>0</v>
      </c>
      <c r="H50" s="30">
        <f>+Bordtennis!H16</f>
        <v>0</v>
      </c>
      <c r="I50" s="30">
        <f>+Bordtennis!I16</f>
        <v>0</v>
      </c>
      <c r="J50" s="30">
        <f>+Bordtennis!J16</f>
        <v>0</v>
      </c>
      <c r="K50" s="30">
        <f>+Bordtennis!K16</f>
        <v>0</v>
      </c>
      <c r="L50" s="30">
        <f>+Bordtennis!L16</f>
        <v>0</v>
      </c>
      <c r="M50" s="30">
        <f>+Bordtennis!M16</f>
        <v>0</v>
      </c>
      <c r="N50" s="30">
        <f>+Bordtennis!N16</f>
        <v>0</v>
      </c>
      <c r="O50" s="32">
        <f t="shared" si="6"/>
        <v>0</v>
      </c>
      <c r="P50" s="64"/>
    </row>
    <row r="51" spans="1:18" ht="12.75" hidden="1" customHeight="1" x14ac:dyDescent="0.2">
      <c r="A51" s="27">
        <v>1428</v>
      </c>
      <c r="B51" s="25" t="s">
        <v>102</v>
      </c>
      <c r="C51" s="30">
        <f>+Bordtennis!C17</f>
        <v>0</v>
      </c>
      <c r="D51" s="30">
        <f>+Bordtennis!D17</f>
        <v>0</v>
      </c>
      <c r="E51" s="30">
        <f>+Bordtennis!E17</f>
        <v>0</v>
      </c>
      <c r="F51" s="30">
        <f>+Bordtennis!F17</f>
        <v>0</v>
      </c>
      <c r="G51" s="30">
        <f>+Bordtennis!G17</f>
        <v>0</v>
      </c>
      <c r="H51" s="30">
        <f>+Bordtennis!H17</f>
        <v>0</v>
      </c>
      <c r="I51" s="30">
        <f>+Bordtennis!I17</f>
        <v>0</v>
      </c>
      <c r="J51" s="30">
        <f>+Bordtennis!J17</f>
        <v>0</v>
      </c>
      <c r="K51" s="30">
        <f>+Bordtennis!K17</f>
        <v>0</v>
      </c>
      <c r="L51" s="30">
        <f>+Bordtennis!L17</f>
        <v>0</v>
      </c>
      <c r="M51" s="30">
        <f>+Bordtennis!M17</f>
        <v>0</v>
      </c>
      <c r="N51" s="30">
        <f>+Bordtennis!N17</f>
        <v>0</v>
      </c>
      <c r="O51" s="32">
        <f t="shared" si="6"/>
        <v>0</v>
      </c>
      <c r="P51" s="64"/>
    </row>
    <row r="52" spans="1:18" ht="12.75" hidden="1" customHeight="1" x14ac:dyDescent="0.2">
      <c r="A52" s="27">
        <v>1429</v>
      </c>
      <c r="B52" s="25" t="s">
        <v>103</v>
      </c>
      <c r="C52" s="30">
        <f>+Bordtennis!C18</f>
        <v>0</v>
      </c>
      <c r="D52" s="30">
        <f>+Bordtennis!D18</f>
        <v>0</v>
      </c>
      <c r="E52" s="30">
        <f>+Bordtennis!E18</f>
        <v>0</v>
      </c>
      <c r="F52" s="30">
        <f>+Bordtennis!F18</f>
        <v>0</v>
      </c>
      <c r="G52" s="30">
        <f>+Bordtennis!G18</f>
        <v>0</v>
      </c>
      <c r="H52" s="30">
        <f>+Bordtennis!H18</f>
        <v>0</v>
      </c>
      <c r="I52" s="30">
        <f>+Bordtennis!I18</f>
        <v>0</v>
      </c>
      <c r="J52" s="30">
        <f>+Bordtennis!J18</f>
        <v>0</v>
      </c>
      <c r="K52" s="30">
        <f>+Bordtennis!K18</f>
        <v>0</v>
      </c>
      <c r="L52" s="30">
        <f>+Bordtennis!L18</f>
        <v>0</v>
      </c>
      <c r="M52" s="30">
        <f>+Bordtennis!M18</f>
        <v>0</v>
      </c>
      <c r="N52" s="30">
        <f>+Bordtennis!N18</f>
        <v>0</v>
      </c>
      <c r="O52" s="32">
        <f t="shared" si="6"/>
        <v>0</v>
      </c>
      <c r="P52" s="64"/>
    </row>
    <row r="53" spans="1:18" s="26" customFormat="1" ht="12.75" hidden="1" customHeight="1" x14ac:dyDescent="0.2">
      <c r="A53" s="28"/>
      <c r="B53" s="26" t="s">
        <v>104</v>
      </c>
      <c r="C53" s="32">
        <f>SUM(C44:C52)</f>
        <v>0</v>
      </c>
      <c r="D53" s="32">
        <f t="shared" ref="D53:N53" si="8">SUM(D44:D52)</f>
        <v>0</v>
      </c>
      <c r="E53" s="32">
        <f t="shared" si="8"/>
        <v>0</v>
      </c>
      <c r="F53" s="32">
        <f t="shared" si="8"/>
        <v>0</v>
      </c>
      <c r="G53" s="32">
        <f t="shared" si="8"/>
        <v>0</v>
      </c>
      <c r="H53" s="32">
        <f t="shared" si="8"/>
        <v>0</v>
      </c>
      <c r="I53" s="32">
        <f t="shared" si="8"/>
        <v>2800</v>
      </c>
      <c r="J53" s="32">
        <f t="shared" si="8"/>
        <v>0</v>
      </c>
      <c r="K53" s="32">
        <f t="shared" si="8"/>
        <v>0</v>
      </c>
      <c r="L53" s="32">
        <f t="shared" si="8"/>
        <v>0</v>
      </c>
      <c r="M53" s="32">
        <f t="shared" si="8"/>
        <v>0</v>
      </c>
      <c r="N53" s="32">
        <f t="shared" si="8"/>
        <v>2800</v>
      </c>
      <c r="O53" s="32">
        <f>SUM(C53:N53)</f>
        <v>5600</v>
      </c>
      <c r="P53" s="64"/>
    </row>
    <row r="54" spans="1:18" s="46" customFormat="1" x14ac:dyDescent="0.2">
      <c r="A54" s="45"/>
      <c r="B54" s="46" t="s">
        <v>105</v>
      </c>
      <c r="C54" s="47">
        <f>+C42-C53</f>
        <v>0</v>
      </c>
      <c r="D54" s="47">
        <f t="shared" ref="D54:N54" si="9">+D42-D53</f>
        <v>0</v>
      </c>
      <c r="E54" s="47">
        <f t="shared" si="9"/>
        <v>0</v>
      </c>
      <c r="F54" s="47">
        <f t="shared" si="9"/>
        <v>0</v>
      </c>
      <c r="G54" s="47">
        <f t="shared" si="9"/>
        <v>0</v>
      </c>
      <c r="H54" s="47">
        <f t="shared" si="9"/>
        <v>0</v>
      </c>
      <c r="I54" s="47">
        <f t="shared" si="9"/>
        <v>-2800</v>
      </c>
      <c r="J54" s="47">
        <f t="shared" si="9"/>
        <v>0</v>
      </c>
      <c r="K54" s="47">
        <f t="shared" si="9"/>
        <v>0</v>
      </c>
      <c r="L54" s="47">
        <f t="shared" si="9"/>
        <v>0</v>
      </c>
      <c r="M54" s="47">
        <f t="shared" si="9"/>
        <v>0</v>
      </c>
      <c r="N54" s="47">
        <f t="shared" si="9"/>
        <v>-2800</v>
      </c>
      <c r="O54" s="32">
        <f>SUM(C54:N54)</f>
        <v>-5600</v>
      </c>
      <c r="P54" s="66">
        <v>-5600</v>
      </c>
      <c r="R54" s="43"/>
    </row>
    <row r="55" spans="1:18" s="26" customFormat="1" ht="12.75" hidden="1" customHeight="1" x14ac:dyDescent="0.2">
      <c r="A55" s="2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>
        <f t="shared" si="6"/>
        <v>0</v>
      </c>
      <c r="P55" s="64"/>
      <c r="R55" s="43"/>
    </row>
    <row r="56" spans="1:18" s="26" customFormat="1" ht="12.75" hidden="1" customHeight="1" x14ac:dyDescent="0.2">
      <c r="A56" s="28"/>
      <c r="B56" s="26" t="s">
        <v>106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>
        <f t="shared" si="6"/>
        <v>0</v>
      </c>
      <c r="P56" s="64"/>
      <c r="R56" s="43"/>
    </row>
    <row r="57" spans="1:18" ht="12.75" hidden="1" customHeight="1" x14ac:dyDescent="0.2">
      <c r="A57" s="27">
        <v>1501</v>
      </c>
      <c r="B57" s="25" t="s">
        <v>107</v>
      </c>
      <c r="C57" s="30">
        <f>+Bowling!C10</f>
        <v>742.5</v>
      </c>
      <c r="D57" s="30">
        <f>+Bowling!D10</f>
        <v>1703.25</v>
      </c>
      <c r="E57" s="30">
        <f>+Bowling!E10</f>
        <v>742.5</v>
      </c>
      <c r="F57" s="30">
        <f>+Bowling!F10</f>
        <v>3000</v>
      </c>
      <c r="G57" s="30">
        <f>+Bowling!G10</f>
        <v>0</v>
      </c>
      <c r="H57" s="30">
        <f>+Bowling!H10</f>
        <v>0</v>
      </c>
      <c r="I57" s="30">
        <f>+Bowling!I10</f>
        <v>0</v>
      </c>
      <c r="J57" s="30">
        <f>+Bowling!J10</f>
        <v>0</v>
      </c>
      <c r="K57" s="30">
        <f>+Bowling!K10</f>
        <v>2190.75</v>
      </c>
      <c r="L57" s="30">
        <f>+Bowling!L10</f>
        <v>990</v>
      </c>
      <c r="M57" s="30">
        <f>+Bowling!M10</f>
        <v>2190.75</v>
      </c>
      <c r="N57" s="30">
        <f>+Bowling!N10</f>
        <v>0</v>
      </c>
      <c r="O57" s="32">
        <f t="shared" si="6"/>
        <v>11559.75</v>
      </c>
      <c r="P57" s="64"/>
      <c r="R57" s="43"/>
    </row>
    <row r="58" spans="1:18" ht="12.75" hidden="1" customHeight="1" x14ac:dyDescent="0.2">
      <c r="A58" s="27">
        <v>1503</v>
      </c>
      <c r="B58" s="25" t="s">
        <v>108</v>
      </c>
      <c r="C58" s="30">
        <f>+Bowling!C8+Bowling!C9</f>
        <v>0</v>
      </c>
      <c r="D58" s="30">
        <f>+Bowling!D8+Bowling!D9</f>
        <v>0</v>
      </c>
      <c r="E58" s="30">
        <f>+Bowling!E8+Bowling!E9</f>
        <v>0</v>
      </c>
      <c r="F58" s="30">
        <f>+Bowling!F8+Bowling!F9</f>
        <v>0</v>
      </c>
      <c r="G58" s="30">
        <f>+Bowling!G8+Bowling!G9</f>
        <v>0</v>
      </c>
      <c r="H58" s="30">
        <f>+Bowling!H8+Bowling!H9</f>
        <v>0</v>
      </c>
      <c r="I58" s="30">
        <f>+Bowling!I8+Bowling!I9</f>
        <v>0</v>
      </c>
      <c r="J58" s="30">
        <f>+Bowling!J8+Bowling!J9</f>
        <v>0</v>
      </c>
      <c r="K58" s="30">
        <f>+Bowling!K8+Bowling!K9</f>
        <v>0</v>
      </c>
      <c r="L58" s="30">
        <f>+Bowling!L8+Bowling!L9</f>
        <v>0</v>
      </c>
      <c r="M58" s="30">
        <f>+Bowling!M8+Bowling!M9</f>
        <v>0</v>
      </c>
      <c r="N58" s="30">
        <f>+Bowling!N8+Bowling!N9</f>
        <v>0</v>
      </c>
      <c r="O58" s="32">
        <f t="shared" si="6"/>
        <v>0</v>
      </c>
      <c r="P58" s="64"/>
      <c r="R58" s="43"/>
    </row>
    <row r="59" spans="1:18" s="26" customFormat="1" ht="12.75" hidden="1" customHeight="1" x14ac:dyDescent="0.2">
      <c r="A59" s="28"/>
      <c r="B59" s="26" t="s">
        <v>109</v>
      </c>
      <c r="C59" s="32">
        <f>SUM(C57:C58)</f>
        <v>742.5</v>
      </c>
      <c r="D59" s="32">
        <f t="shared" ref="D59:N59" si="10">SUM(D57:D58)</f>
        <v>1703.25</v>
      </c>
      <c r="E59" s="32">
        <f t="shared" si="10"/>
        <v>742.5</v>
      </c>
      <c r="F59" s="32">
        <f t="shared" si="10"/>
        <v>3000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2190.75</v>
      </c>
      <c r="L59" s="32">
        <f t="shared" si="10"/>
        <v>990</v>
      </c>
      <c r="M59" s="32">
        <f t="shared" si="10"/>
        <v>2190.75</v>
      </c>
      <c r="N59" s="32">
        <f t="shared" si="10"/>
        <v>0</v>
      </c>
      <c r="O59" s="32">
        <f t="shared" si="6"/>
        <v>11559.75</v>
      </c>
      <c r="P59" s="64"/>
      <c r="R59" s="43"/>
    </row>
    <row r="60" spans="1:18" s="26" customFormat="1" ht="12.75" hidden="1" customHeight="1" x14ac:dyDescent="0.2">
      <c r="A60" s="28"/>
      <c r="B60" s="26" t="s">
        <v>110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>
        <f t="shared" si="6"/>
        <v>0</v>
      </c>
      <c r="P60" s="64"/>
      <c r="R60" s="43"/>
    </row>
    <row r="61" spans="1:18" ht="12.75" hidden="1" customHeight="1" x14ac:dyDescent="0.2">
      <c r="A61" s="27">
        <v>1511</v>
      </c>
      <c r="B61" s="25" t="s">
        <v>111</v>
      </c>
      <c r="C61" s="30">
        <f>+Bowling!C13+Bowling!C14+Bowling!C15</f>
        <v>990</v>
      </c>
      <c r="D61" s="30">
        <f>+Bowling!D13+Bowling!D14+Bowling!D15</f>
        <v>990</v>
      </c>
      <c r="E61" s="30">
        <f>+Bowling!E13+Bowling!E14+Bowling!E15</f>
        <v>990</v>
      </c>
      <c r="F61" s="30">
        <f>+Bowling!F13+Bowling!F14+Bowling!F15</f>
        <v>990</v>
      </c>
      <c r="G61" s="30">
        <f>+Bowling!G13+Bowling!G14+Bowling!G15</f>
        <v>0</v>
      </c>
      <c r="H61" s="30">
        <f>+Bowling!H13+Bowling!H14+Bowling!H15</f>
        <v>0</v>
      </c>
      <c r="I61" s="30">
        <f>+Bowling!I13+Bowling!I14+Bowling!I15</f>
        <v>0</v>
      </c>
      <c r="J61" s="30">
        <f>+Bowling!J13+Bowling!J14+Bowling!J15</f>
        <v>0</v>
      </c>
      <c r="K61" s="30">
        <f>+Bowling!K13+Bowling!K14+Bowling!K15</f>
        <v>1320</v>
      </c>
      <c r="L61" s="30">
        <f>+Bowling!L13+Bowling!L14+Bowling!L15</f>
        <v>1320</v>
      </c>
      <c r="M61" s="30">
        <f>+Bowling!M13+Bowling!M14+Bowling!M15</f>
        <v>1320</v>
      </c>
      <c r="N61" s="30">
        <f>+Bowling!N13+Bowling!N14+Bowling!N15</f>
        <v>0</v>
      </c>
      <c r="O61" s="32">
        <f t="shared" si="6"/>
        <v>7920</v>
      </c>
      <c r="P61" s="64"/>
      <c r="R61" s="43"/>
    </row>
    <row r="62" spans="1:18" ht="12.75" hidden="1" customHeight="1" x14ac:dyDescent="0.2">
      <c r="A62" s="27">
        <v>1513</v>
      </c>
      <c r="B62" s="25" t="s">
        <v>112</v>
      </c>
      <c r="C62" s="30">
        <f>+Bowling!C20+Bowling!C22+Bowling!C23+Bowling!C24</f>
        <v>0</v>
      </c>
      <c r="D62" s="30">
        <f>+Bowling!D20+Bowling!D22+Bowling!D23+Bowling!D24</f>
        <v>0</v>
      </c>
      <c r="E62" s="30">
        <f>+Bowling!E20+Bowling!E22+Bowling!E23+Bowling!E24</f>
        <v>0</v>
      </c>
      <c r="F62" s="30">
        <f>+Bowling!F20+Bowling!F22+Bowling!F23+Bowling!F24</f>
        <v>0</v>
      </c>
      <c r="G62" s="30">
        <f>+Bowling!G20+Bowling!G22+Bowling!G23+Bowling!G24</f>
        <v>3000</v>
      </c>
      <c r="H62" s="30">
        <f>+Bowling!H20+Bowling!H22+Bowling!H23+Bowling!H24</f>
        <v>0</v>
      </c>
      <c r="I62" s="30">
        <f>+Bowling!I20+Bowling!I22+Bowling!I23+Bowling!I24</f>
        <v>0</v>
      </c>
      <c r="J62" s="30">
        <f>+Bowling!J20+Bowling!J22+Bowling!J23+Bowling!J24</f>
        <v>0</v>
      </c>
      <c r="K62" s="30">
        <f>+Bowling!K20+Bowling!K22+Bowling!K23+Bowling!K24</f>
        <v>0</v>
      </c>
      <c r="L62" s="30">
        <f>+Bowling!L20+Bowling!L22+Bowling!L23+Bowling!L24</f>
        <v>0</v>
      </c>
      <c r="M62" s="30">
        <f>+Bowling!M20+Bowling!M22+Bowling!M23+Bowling!M24</f>
        <v>0</v>
      </c>
      <c r="N62" s="30">
        <f>+Bowling!N20+Bowling!N22+Bowling!N23+Bowling!N24</f>
        <v>2500</v>
      </c>
      <c r="O62" s="32">
        <f t="shared" si="6"/>
        <v>5500</v>
      </c>
      <c r="P62" s="64"/>
      <c r="R62" s="43"/>
    </row>
    <row r="63" spans="1:18" ht="12.75" hidden="1" customHeight="1" x14ac:dyDescent="0.2">
      <c r="A63" s="27">
        <v>1515</v>
      </c>
      <c r="B63" s="25" t="s">
        <v>113</v>
      </c>
      <c r="C63" s="30">
        <f>+Bowling!C25+Bowling!C26</f>
        <v>0</v>
      </c>
      <c r="D63" s="30">
        <f>+Bowling!D25+Bowling!D26</f>
        <v>0</v>
      </c>
      <c r="E63" s="30">
        <f>+Bowling!E25+Bowling!E26</f>
        <v>0</v>
      </c>
      <c r="F63" s="30">
        <f>+Bowling!F25+Bowling!F26</f>
        <v>0</v>
      </c>
      <c r="G63" s="30">
        <f>+Bowling!G25+Bowling!G26</f>
        <v>1800</v>
      </c>
      <c r="H63" s="30">
        <f>+Bowling!H25+Bowling!H26</f>
        <v>0</v>
      </c>
      <c r="I63" s="30">
        <f>+Bowling!I25+Bowling!I26</f>
        <v>0</v>
      </c>
      <c r="J63" s="30">
        <f>+Bowling!J25+Bowling!J26</f>
        <v>0</v>
      </c>
      <c r="K63" s="30">
        <f>+Bowling!K25+Bowling!K26</f>
        <v>0</v>
      </c>
      <c r="L63" s="30">
        <f>+Bowling!L25+Bowling!L26</f>
        <v>0</v>
      </c>
      <c r="M63" s="30">
        <f>+Bowling!M25+Bowling!M26</f>
        <v>0</v>
      </c>
      <c r="N63" s="30">
        <f>+Bowling!N25+Bowling!N26</f>
        <v>0</v>
      </c>
      <c r="O63" s="32">
        <f t="shared" si="6"/>
        <v>1800</v>
      </c>
      <c r="P63" s="64"/>
      <c r="R63" s="43"/>
    </row>
    <row r="64" spans="1:18" ht="12.75" hidden="1" customHeight="1" x14ac:dyDescent="0.2">
      <c r="A64" s="27">
        <v>1516</v>
      </c>
      <c r="B64" s="31" t="s">
        <v>114</v>
      </c>
      <c r="O64" s="32">
        <f t="shared" si="6"/>
        <v>0</v>
      </c>
      <c r="P64" s="64"/>
      <c r="R64" s="43"/>
    </row>
    <row r="65" spans="1:18" ht="12.75" hidden="1" customHeight="1" x14ac:dyDescent="0.2">
      <c r="A65" s="27">
        <v>1517</v>
      </c>
      <c r="B65" s="25" t="s">
        <v>115</v>
      </c>
      <c r="C65" s="30">
        <f>+Bowling!C19+Bowling!C27</f>
        <v>0</v>
      </c>
      <c r="D65" s="30">
        <f>+Bowling!D19+Bowling!D27</f>
        <v>0</v>
      </c>
      <c r="E65" s="30">
        <f>+Bowling!E19+Bowling!E27</f>
        <v>0</v>
      </c>
      <c r="F65" s="30">
        <f>+Bowling!F19+Bowling!F27</f>
        <v>0</v>
      </c>
      <c r="G65" s="30">
        <f>+Bowling!G19+Bowling!G27</f>
        <v>0</v>
      </c>
      <c r="H65" s="30">
        <f>+Bowling!H19+Bowling!H27</f>
        <v>0</v>
      </c>
      <c r="I65" s="30">
        <f>+Bowling!I19+Bowling!I27</f>
        <v>0</v>
      </c>
      <c r="J65" s="30">
        <f>+Bowling!J19+Bowling!J27</f>
        <v>0</v>
      </c>
      <c r="K65" s="30">
        <f>+Bowling!K19+Bowling!K27</f>
        <v>0</v>
      </c>
      <c r="L65" s="30">
        <f>+Bowling!L19+Bowling!L27</f>
        <v>0</v>
      </c>
      <c r="M65" s="30">
        <f>+Bowling!M19+Bowling!M27</f>
        <v>0</v>
      </c>
      <c r="N65" s="30">
        <f>+Bowling!N19+Bowling!N27</f>
        <v>0</v>
      </c>
      <c r="O65" s="32">
        <f t="shared" si="6"/>
        <v>0</v>
      </c>
      <c r="P65" s="64"/>
      <c r="R65" s="43"/>
    </row>
    <row r="66" spans="1:18" ht="12.75" hidden="1" customHeight="1" x14ac:dyDescent="0.2">
      <c r="A66" s="27">
        <v>1519</v>
      </c>
      <c r="B66" s="25" t="s">
        <v>116</v>
      </c>
      <c r="C66" s="30">
        <f>+Bowling!C21</f>
        <v>0</v>
      </c>
      <c r="D66" s="30">
        <f>+Bowling!D21</f>
        <v>0</v>
      </c>
      <c r="E66" s="30">
        <f>+Bowling!E21</f>
        <v>0</v>
      </c>
      <c r="F66" s="30">
        <f>+Bowling!F21</f>
        <v>0</v>
      </c>
      <c r="G66" s="30">
        <f>+Bowling!G21</f>
        <v>500</v>
      </c>
      <c r="H66" s="30">
        <f>+Bowling!H21</f>
        <v>0</v>
      </c>
      <c r="I66" s="30">
        <f>+Bowling!I21</f>
        <v>0</v>
      </c>
      <c r="J66" s="30">
        <f>+Bowling!J21</f>
        <v>0</v>
      </c>
      <c r="K66" s="30">
        <f>+Bowling!K21</f>
        <v>0</v>
      </c>
      <c r="L66" s="30">
        <f>+Bowling!L21</f>
        <v>0</v>
      </c>
      <c r="M66" s="30">
        <f>+Bowling!M21</f>
        <v>0</v>
      </c>
      <c r="N66" s="30">
        <f>+Bowling!N21</f>
        <v>0</v>
      </c>
      <c r="O66" s="32">
        <f t="shared" si="6"/>
        <v>500</v>
      </c>
      <c r="P66" s="64"/>
      <c r="R66" s="43"/>
    </row>
    <row r="67" spans="1:18" ht="12.75" hidden="1" customHeight="1" x14ac:dyDescent="0.2">
      <c r="A67" s="27">
        <v>1527</v>
      </c>
      <c r="B67" s="25" t="s">
        <v>117</v>
      </c>
      <c r="C67" s="30">
        <f>+Bowling!C16</f>
        <v>0</v>
      </c>
      <c r="D67" s="30">
        <f>+Bowling!D16</f>
        <v>1281</v>
      </c>
      <c r="E67" s="30">
        <f>+Bowling!E16</f>
        <v>0</v>
      </c>
      <c r="F67" s="30">
        <f>+Bowling!F16</f>
        <v>3010</v>
      </c>
      <c r="G67" s="30">
        <f>+Bowling!G16</f>
        <v>0</v>
      </c>
      <c r="H67" s="30">
        <f>+Bowling!H16</f>
        <v>0</v>
      </c>
      <c r="I67" s="30">
        <f>+Bowling!I16</f>
        <v>0</v>
      </c>
      <c r="J67" s="30">
        <f>+Bowling!J16</f>
        <v>0</v>
      </c>
      <c r="K67" s="30">
        <f>+Bowling!K16</f>
        <v>1601</v>
      </c>
      <c r="L67" s="30">
        <f>+Bowling!L16</f>
        <v>0</v>
      </c>
      <c r="M67" s="30">
        <f>+Bowling!M16</f>
        <v>1601</v>
      </c>
      <c r="N67" s="30">
        <f>+Bowling!N16</f>
        <v>0</v>
      </c>
      <c r="O67" s="32">
        <f t="shared" si="6"/>
        <v>7493</v>
      </c>
      <c r="P67" s="64"/>
      <c r="R67" s="43"/>
    </row>
    <row r="68" spans="1:18" ht="12.75" hidden="1" customHeight="1" x14ac:dyDescent="0.2">
      <c r="A68" s="27">
        <v>1528</v>
      </c>
      <c r="B68" s="25" t="s">
        <v>118</v>
      </c>
      <c r="C68" s="30">
        <f>+Bowling!C17</f>
        <v>0</v>
      </c>
      <c r="D68" s="30">
        <f>+Bowling!D17</f>
        <v>0</v>
      </c>
      <c r="E68" s="30">
        <f>+Bowling!E17</f>
        <v>0</v>
      </c>
      <c r="F68" s="30">
        <f>+Bowling!F17</f>
        <v>0</v>
      </c>
      <c r="G68" s="30">
        <f>+Bowling!G17</f>
        <v>0</v>
      </c>
      <c r="H68" s="30">
        <f>+Bowling!H17</f>
        <v>0</v>
      </c>
      <c r="I68" s="30">
        <f>+Bowling!I17</f>
        <v>0</v>
      </c>
      <c r="J68" s="30">
        <f>+Bowling!J17</f>
        <v>0</v>
      </c>
      <c r="K68" s="30">
        <f>+Bowling!K17</f>
        <v>0</v>
      </c>
      <c r="L68" s="30">
        <f>+Bowling!L17</f>
        <v>0</v>
      </c>
      <c r="M68" s="30">
        <f>+Bowling!M17</f>
        <v>0</v>
      </c>
      <c r="N68" s="30">
        <f>+Bowling!N17</f>
        <v>0</v>
      </c>
      <c r="O68" s="32">
        <f t="shared" si="6"/>
        <v>0</v>
      </c>
      <c r="P68" s="64"/>
      <c r="R68" s="43"/>
    </row>
    <row r="69" spans="1:18" ht="12.75" hidden="1" customHeight="1" x14ac:dyDescent="0.2">
      <c r="A69" s="27">
        <v>1529</v>
      </c>
      <c r="B69" s="25" t="s">
        <v>119</v>
      </c>
      <c r="C69" s="30">
        <f>+Bowling!C18</f>
        <v>0</v>
      </c>
      <c r="D69" s="30">
        <f>+Bowling!D18</f>
        <v>0</v>
      </c>
      <c r="E69" s="30">
        <f>+Bowling!E18</f>
        <v>0</v>
      </c>
      <c r="F69" s="30">
        <f>+Bowling!F18</f>
        <v>0</v>
      </c>
      <c r="G69" s="30">
        <f>+Bowling!G18</f>
        <v>0</v>
      </c>
      <c r="H69" s="30">
        <f>+Bowling!H18</f>
        <v>0</v>
      </c>
      <c r="I69" s="30">
        <f>+Bowling!I18</f>
        <v>0</v>
      </c>
      <c r="J69" s="30">
        <f>+Bowling!J18</f>
        <v>0</v>
      </c>
      <c r="K69" s="30">
        <f>+Bowling!K18</f>
        <v>0</v>
      </c>
      <c r="L69" s="30">
        <f>+Bowling!L18</f>
        <v>0</v>
      </c>
      <c r="M69" s="30">
        <f>+Bowling!M18</f>
        <v>0</v>
      </c>
      <c r="N69" s="30">
        <f>+Bowling!N18</f>
        <v>0</v>
      </c>
      <c r="O69" s="32">
        <f t="shared" si="6"/>
        <v>0</v>
      </c>
      <c r="P69" s="64"/>
      <c r="R69" s="43"/>
    </row>
    <row r="70" spans="1:18" s="26" customFormat="1" ht="12.75" hidden="1" customHeight="1" x14ac:dyDescent="0.2">
      <c r="A70" s="28"/>
      <c r="B70" s="26" t="s">
        <v>120</v>
      </c>
      <c r="C70" s="32">
        <f>SUM(C61:C69)</f>
        <v>990</v>
      </c>
      <c r="D70" s="32">
        <f t="shared" ref="D70:N70" si="11">SUM(D61:D69)</f>
        <v>2271</v>
      </c>
      <c r="E70" s="32">
        <f t="shared" si="11"/>
        <v>990</v>
      </c>
      <c r="F70" s="32">
        <f t="shared" si="11"/>
        <v>4000</v>
      </c>
      <c r="G70" s="32">
        <f t="shared" si="11"/>
        <v>5300</v>
      </c>
      <c r="H70" s="32">
        <f t="shared" si="11"/>
        <v>0</v>
      </c>
      <c r="I70" s="32">
        <f t="shared" si="11"/>
        <v>0</v>
      </c>
      <c r="J70" s="32">
        <f t="shared" si="11"/>
        <v>0</v>
      </c>
      <c r="K70" s="32">
        <f t="shared" si="11"/>
        <v>2921</v>
      </c>
      <c r="L70" s="32">
        <f t="shared" si="11"/>
        <v>1320</v>
      </c>
      <c r="M70" s="32">
        <f t="shared" si="11"/>
        <v>2921</v>
      </c>
      <c r="N70" s="32">
        <f t="shared" si="11"/>
        <v>2500</v>
      </c>
      <c r="O70" s="32">
        <f t="shared" si="6"/>
        <v>23213</v>
      </c>
      <c r="P70" s="64"/>
      <c r="R70" s="43"/>
    </row>
    <row r="71" spans="1:18" s="26" customFormat="1" x14ac:dyDescent="0.2">
      <c r="A71" s="28"/>
      <c r="B71" s="26" t="s">
        <v>121</v>
      </c>
      <c r="C71" s="32">
        <f>+C59-C70</f>
        <v>-247.5</v>
      </c>
      <c r="D71" s="32">
        <f t="shared" ref="D71:N71" si="12">+D59-D70</f>
        <v>-567.75</v>
      </c>
      <c r="E71" s="32">
        <f t="shared" si="12"/>
        <v>-247.5</v>
      </c>
      <c r="F71" s="32">
        <f t="shared" si="12"/>
        <v>-1000</v>
      </c>
      <c r="G71" s="32">
        <f t="shared" si="12"/>
        <v>-5300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-730.25</v>
      </c>
      <c r="L71" s="32">
        <f t="shared" si="12"/>
        <v>-330</v>
      </c>
      <c r="M71" s="32">
        <f t="shared" si="12"/>
        <v>-730.25</v>
      </c>
      <c r="N71" s="32">
        <f t="shared" si="12"/>
        <v>-2500</v>
      </c>
      <c r="O71" s="32">
        <f t="shared" si="6"/>
        <v>-11653.25</v>
      </c>
      <c r="P71" s="64">
        <v>-12330</v>
      </c>
      <c r="R71" s="43"/>
    </row>
    <row r="72" spans="1:18" s="26" customFormat="1" ht="12.75" hidden="1" customHeight="1" x14ac:dyDescent="0.2">
      <c r="A72" s="28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>
        <f t="shared" si="6"/>
        <v>0</v>
      </c>
      <c r="P72" s="64"/>
      <c r="R72" s="43"/>
    </row>
    <row r="73" spans="1:18" s="26" customFormat="1" ht="12.75" hidden="1" customHeight="1" x14ac:dyDescent="0.2">
      <c r="A73" s="28"/>
      <c r="B73" s="26" t="s">
        <v>122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>
        <f t="shared" si="6"/>
        <v>0</v>
      </c>
      <c r="P73" s="64"/>
      <c r="R73" s="43"/>
    </row>
    <row r="74" spans="1:18" ht="12.75" hidden="1" customHeight="1" x14ac:dyDescent="0.2">
      <c r="A74" s="27">
        <v>1601</v>
      </c>
      <c r="B74" s="25" t="s">
        <v>123</v>
      </c>
      <c r="C74" s="30">
        <f>+Bueskydning!C10</f>
        <v>2437.5</v>
      </c>
      <c r="D74" s="30">
        <f>+Bueskydning!D10</f>
        <v>1050</v>
      </c>
      <c r="E74" s="30">
        <f>+Bueskydning!E10</f>
        <v>1875</v>
      </c>
      <c r="F74" s="30">
        <f>+Bueskydning!F10</f>
        <v>2887.5</v>
      </c>
      <c r="G74" s="30">
        <f>+Bueskydning!G10</f>
        <v>3675</v>
      </c>
      <c r="H74" s="30">
        <f>+Bueskydning!H10</f>
        <v>4237.5</v>
      </c>
      <c r="I74" s="30">
        <f>+Bueskydning!I10</f>
        <v>0</v>
      </c>
      <c r="J74" s="30">
        <f>+Bueskydning!J10</f>
        <v>3937.5</v>
      </c>
      <c r="K74" s="30">
        <f>+Bueskydning!K10</f>
        <v>2287.5</v>
      </c>
      <c r="L74" s="30">
        <f>+Bueskydning!L10</f>
        <v>600</v>
      </c>
      <c r="M74" s="30">
        <f>+Bueskydning!M10</f>
        <v>600</v>
      </c>
      <c r="N74" s="30">
        <f>+Bueskydning!N10</f>
        <v>0</v>
      </c>
      <c r="O74" s="32">
        <f t="shared" si="6"/>
        <v>23587.5</v>
      </c>
      <c r="P74" s="64"/>
      <c r="R74" s="43"/>
    </row>
    <row r="75" spans="1:18" ht="12.75" hidden="1" customHeight="1" x14ac:dyDescent="0.2">
      <c r="A75" s="27">
        <v>1603</v>
      </c>
      <c r="B75" s="25" t="s">
        <v>124</v>
      </c>
      <c r="C75" s="30">
        <f>+Bueskydning!C8+Bueskydning!C9</f>
        <v>0</v>
      </c>
      <c r="D75" s="30">
        <f>+Bueskydning!D8+Bueskydning!D9</f>
        <v>0</v>
      </c>
      <c r="E75" s="30">
        <f>+Bueskydning!E8+Bueskydning!E9</f>
        <v>0</v>
      </c>
      <c r="F75" s="30">
        <f>+Bueskydning!F8+Bueskydning!F9</f>
        <v>0</v>
      </c>
      <c r="G75" s="30">
        <f>+Bueskydning!G8+Bueskydning!G9</f>
        <v>0</v>
      </c>
      <c r="H75" s="30">
        <f>+Bueskydning!H8+Bueskydning!H9</f>
        <v>0</v>
      </c>
      <c r="I75" s="30">
        <f>+Bueskydning!I8+Bueskydning!I9</f>
        <v>0</v>
      </c>
      <c r="J75" s="30">
        <f>+Bueskydning!J8+Bueskydning!J9</f>
        <v>0</v>
      </c>
      <c r="K75" s="30">
        <f>+Bueskydning!K8+Bueskydning!K9</f>
        <v>0</v>
      </c>
      <c r="L75" s="30">
        <f>+Bueskydning!L8+Bueskydning!L9</f>
        <v>0</v>
      </c>
      <c r="M75" s="30">
        <f>+Bueskydning!M8+Bueskydning!M9</f>
        <v>0</v>
      </c>
      <c r="N75" s="30">
        <f>+Bueskydning!N8+Bueskydning!N9</f>
        <v>0</v>
      </c>
      <c r="O75" s="32">
        <f t="shared" si="6"/>
        <v>0</v>
      </c>
      <c r="P75" s="64"/>
      <c r="R75" s="43"/>
    </row>
    <row r="76" spans="1:18" s="26" customFormat="1" ht="12.75" hidden="1" customHeight="1" x14ac:dyDescent="0.2">
      <c r="A76" s="28"/>
      <c r="B76" s="26" t="s">
        <v>125</v>
      </c>
      <c r="C76" s="32">
        <f>SUM(C74:C75)</f>
        <v>2437.5</v>
      </c>
      <c r="D76" s="32">
        <f t="shared" ref="D76:N76" si="13">SUM(D74:D75)</f>
        <v>1050</v>
      </c>
      <c r="E76" s="32">
        <f t="shared" si="13"/>
        <v>1875</v>
      </c>
      <c r="F76" s="32">
        <f t="shared" si="13"/>
        <v>2887.5</v>
      </c>
      <c r="G76" s="32">
        <f t="shared" si="13"/>
        <v>3675</v>
      </c>
      <c r="H76" s="32">
        <f t="shared" si="13"/>
        <v>4237.5</v>
      </c>
      <c r="I76" s="32">
        <f t="shared" si="13"/>
        <v>0</v>
      </c>
      <c r="J76" s="32">
        <f t="shared" si="13"/>
        <v>3937.5</v>
      </c>
      <c r="K76" s="32">
        <f t="shared" si="13"/>
        <v>2287.5</v>
      </c>
      <c r="L76" s="32">
        <f t="shared" si="13"/>
        <v>600</v>
      </c>
      <c r="M76" s="32">
        <f t="shared" si="13"/>
        <v>600</v>
      </c>
      <c r="N76" s="32">
        <f t="shared" si="13"/>
        <v>0</v>
      </c>
      <c r="O76" s="32">
        <f t="shared" si="6"/>
        <v>23587.5</v>
      </c>
      <c r="P76" s="64"/>
      <c r="R76" s="43"/>
    </row>
    <row r="77" spans="1:18" s="26" customFormat="1" ht="12.75" hidden="1" customHeight="1" x14ac:dyDescent="0.2">
      <c r="A77" s="28"/>
      <c r="B77" s="26" t="s">
        <v>126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f t="shared" si="6"/>
        <v>0</v>
      </c>
      <c r="P77" s="64"/>
      <c r="R77" s="43"/>
    </row>
    <row r="78" spans="1:18" ht="12.75" hidden="1" customHeight="1" x14ac:dyDescent="0.2">
      <c r="A78" s="27">
        <v>1611</v>
      </c>
      <c r="B78" s="25" t="s">
        <v>127</v>
      </c>
      <c r="C78" s="30">
        <f>+Bueskydning!C13+Bueskydning!C14+Bueskydning!C15</f>
        <v>2050</v>
      </c>
      <c r="D78" s="30">
        <f>+Bueskydning!D13+Bueskydning!D14+Bueskydning!D15</f>
        <v>1400</v>
      </c>
      <c r="E78" s="30">
        <f>+Bueskydning!E13+Bueskydning!E14+Bueskydning!E15</f>
        <v>2500</v>
      </c>
      <c r="F78" s="30">
        <f>+Bueskydning!F13+Bueskydning!F14+Bueskydning!F15</f>
        <v>2650</v>
      </c>
      <c r="G78" s="30">
        <f>+Bueskydning!G13+Bueskydning!G14+Bueskydning!G15</f>
        <v>3100</v>
      </c>
      <c r="H78" s="30">
        <f>+Bueskydning!H13+Bueskydning!H14+Bueskydning!H15</f>
        <v>4650</v>
      </c>
      <c r="I78" s="30">
        <f>+Bueskydning!I13+Bueskydning!I14+Bueskydning!I15</f>
        <v>0</v>
      </c>
      <c r="J78" s="30">
        <f>+Bueskydning!J13+Bueskydning!J14+Bueskydning!J15</f>
        <v>3250</v>
      </c>
      <c r="K78" s="30">
        <f>+Bueskydning!K13+Bueskydning!K14+Bueskydning!K15</f>
        <v>1650</v>
      </c>
      <c r="L78" s="30">
        <f>+Bueskydning!L13+Bueskydning!L14+Bueskydning!L15</f>
        <v>800</v>
      </c>
      <c r="M78" s="30">
        <f>+Bueskydning!M13+Bueskydning!M14+Bueskydning!M15</f>
        <v>800</v>
      </c>
      <c r="N78" s="30">
        <f>+Bueskydning!N13+Bueskydning!N14+Bueskydning!N15</f>
        <v>0</v>
      </c>
      <c r="O78" s="32">
        <f t="shared" si="6"/>
        <v>22850</v>
      </c>
      <c r="P78" s="64"/>
      <c r="R78" s="43"/>
    </row>
    <row r="79" spans="1:18" ht="12.75" hidden="1" customHeight="1" x14ac:dyDescent="0.2">
      <c r="A79" s="27">
        <v>1613</v>
      </c>
      <c r="B79" s="25" t="s">
        <v>128</v>
      </c>
      <c r="C79" s="30">
        <f>+Bueskydning!C20+Bueskydning!C22+Bueskydning!C23+Bueskydning!C24</f>
        <v>100</v>
      </c>
      <c r="D79" s="30">
        <f>+Bueskydning!D20+Bueskydning!D22+Bueskydning!D23+Bueskydning!D24</f>
        <v>100</v>
      </c>
      <c r="E79" s="30">
        <f>+Bueskydning!E20+Bueskydning!E22+Bueskydning!E23+Bueskydning!E24</f>
        <v>750</v>
      </c>
      <c r="F79" s="30">
        <f>+Bueskydning!F20+Bueskydning!F22+Bueskydning!F23+Bueskydning!F24</f>
        <v>600</v>
      </c>
      <c r="G79" s="30">
        <f>+Bueskydning!G20+Bueskydning!G22+Bueskydning!G23+Bueskydning!G24</f>
        <v>100</v>
      </c>
      <c r="H79" s="30">
        <f>+Bueskydning!H20+Bueskydning!H22+Bueskydning!H23+Bueskydning!H24</f>
        <v>100</v>
      </c>
      <c r="I79" s="30">
        <f>+Bueskydning!I20+Bueskydning!I22+Bueskydning!I23+Bueskydning!I24</f>
        <v>100</v>
      </c>
      <c r="J79" s="30">
        <f>+Bueskydning!J20+Bueskydning!J22+Bueskydning!J23+Bueskydning!J24</f>
        <v>100</v>
      </c>
      <c r="K79" s="30">
        <f>+Bueskydning!K20+Bueskydning!K22+Bueskydning!K23+Bueskydning!K24</f>
        <v>100</v>
      </c>
      <c r="L79" s="30">
        <f>+Bueskydning!L20+Bueskydning!L22+Bueskydning!L23+Bueskydning!L24</f>
        <v>750</v>
      </c>
      <c r="M79" s="30">
        <f>+Bueskydning!M20+Bueskydning!M22+Bueskydning!M23+Bueskydning!M24</f>
        <v>600</v>
      </c>
      <c r="N79" s="30">
        <f>+Bueskydning!N20+Bueskydning!N22+Bueskydning!N23+Bueskydning!N24</f>
        <v>100</v>
      </c>
      <c r="O79" s="32">
        <f t="shared" si="6"/>
        <v>3500</v>
      </c>
      <c r="P79" s="64"/>
      <c r="R79" s="43"/>
    </row>
    <row r="80" spans="1:18" ht="12.75" hidden="1" customHeight="1" x14ac:dyDescent="0.2">
      <c r="A80" s="27">
        <v>1615</v>
      </c>
      <c r="B80" s="25" t="s">
        <v>129</v>
      </c>
      <c r="C80" s="30">
        <f>+Bueskydning!C25+Bueskydning!C26</f>
        <v>0</v>
      </c>
      <c r="D80" s="30">
        <f>+Bueskydning!D25+Bueskydning!D26</f>
        <v>0</v>
      </c>
      <c r="E80" s="30">
        <f>+Bueskydning!E25+Bueskydning!E26</f>
        <v>0</v>
      </c>
      <c r="F80" s="30">
        <f>+Bueskydning!F25+Bueskydning!F26</f>
        <v>2500</v>
      </c>
      <c r="G80" s="30">
        <f>+Bueskydning!G25+Bueskydning!G26</f>
        <v>0</v>
      </c>
      <c r="H80" s="30">
        <f>+Bueskydning!H25+Bueskydning!H26</f>
        <v>0</v>
      </c>
      <c r="I80" s="30">
        <f>+Bueskydning!I25+Bueskydning!I26</f>
        <v>0</v>
      </c>
      <c r="J80" s="30">
        <f>+Bueskydning!J25+Bueskydning!J26</f>
        <v>2000</v>
      </c>
      <c r="K80" s="30">
        <f>+Bueskydning!K25+Bueskydning!K26</f>
        <v>0</v>
      </c>
      <c r="L80" s="30">
        <f>+Bueskydning!L25+Bueskydning!L26</f>
        <v>0</v>
      </c>
      <c r="M80" s="30">
        <f>+Bueskydning!M25+Bueskydning!M26</f>
        <v>1500</v>
      </c>
      <c r="N80" s="30">
        <f>+Bueskydning!N25+Bueskydning!N26</f>
        <v>0</v>
      </c>
      <c r="O80" s="32">
        <f t="shared" si="6"/>
        <v>6000</v>
      </c>
      <c r="P80" s="64"/>
      <c r="R80" s="43"/>
    </row>
    <row r="81" spans="1:18" ht="12.75" hidden="1" customHeight="1" x14ac:dyDescent="0.2">
      <c r="A81" s="27">
        <v>1616</v>
      </c>
      <c r="B81" s="31" t="s">
        <v>130</v>
      </c>
      <c r="O81" s="32">
        <f t="shared" si="6"/>
        <v>0</v>
      </c>
      <c r="P81" s="64"/>
      <c r="R81" s="43"/>
    </row>
    <row r="82" spans="1:18" ht="12.75" hidden="1" customHeight="1" x14ac:dyDescent="0.2">
      <c r="A82" s="27">
        <v>1617</v>
      </c>
      <c r="B82" s="25" t="s">
        <v>131</v>
      </c>
      <c r="C82" s="30">
        <f>+Bueskydning!C19+Bueskydning!C27</f>
        <v>0</v>
      </c>
      <c r="D82" s="30">
        <f>+Bueskydning!D19+Bueskydning!D27</f>
        <v>0</v>
      </c>
      <c r="E82" s="30">
        <f>+Bueskydning!E19+Bueskydning!E27</f>
        <v>0</v>
      </c>
      <c r="F82" s="30">
        <f>+Bueskydning!F19+Bueskydning!F27</f>
        <v>6000</v>
      </c>
      <c r="G82" s="30">
        <f>+Bueskydning!G19+Bueskydning!G27</f>
        <v>0</v>
      </c>
      <c r="H82" s="30">
        <f>+Bueskydning!H19+Bueskydning!H27</f>
        <v>0</v>
      </c>
      <c r="I82" s="30">
        <f>+Bueskydning!I19+Bueskydning!I27</f>
        <v>0</v>
      </c>
      <c r="J82" s="30">
        <f>+Bueskydning!J19+Bueskydning!J27</f>
        <v>0</v>
      </c>
      <c r="K82" s="30">
        <f>+Bueskydning!K19+Bueskydning!K27</f>
        <v>0</v>
      </c>
      <c r="L82" s="30">
        <f>+Bueskydning!L19+Bueskydning!L27</f>
        <v>6000</v>
      </c>
      <c r="M82" s="30">
        <f>+Bueskydning!M19+Bueskydning!M27</f>
        <v>0</v>
      </c>
      <c r="N82" s="30">
        <f>+Bueskydning!N19+Bueskydning!N27</f>
        <v>0</v>
      </c>
      <c r="O82" s="32">
        <f t="shared" si="6"/>
        <v>12000</v>
      </c>
      <c r="P82" s="64"/>
      <c r="R82" s="43"/>
    </row>
    <row r="83" spans="1:18" ht="12.75" hidden="1" customHeight="1" x14ac:dyDescent="0.2">
      <c r="A83" s="27">
        <v>1619</v>
      </c>
      <c r="B83" s="25" t="s">
        <v>132</v>
      </c>
      <c r="C83" s="30">
        <f>+Bueskydning!C21</f>
        <v>0</v>
      </c>
      <c r="D83" s="30">
        <f>+Bueskydning!D21</f>
        <v>0</v>
      </c>
      <c r="E83" s="30">
        <f>+Bueskydning!E21</f>
        <v>0</v>
      </c>
      <c r="F83" s="30">
        <f>+Bueskydning!F21</f>
        <v>0</v>
      </c>
      <c r="G83" s="30">
        <f>+Bueskydning!G21</f>
        <v>0</v>
      </c>
      <c r="H83" s="30">
        <f>+Bueskydning!H21</f>
        <v>0</v>
      </c>
      <c r="I83" s="30">
        <f>+Bueskydning!I21</f>
        <v>0</v>
      </c>
      <c r="J83" s="30">
        <f>+Bueskydning!J21</f>
        <v>0</v>
      </c>
      <c r="K83" s="30">
        <f>+Bueskydning!K21</f>
        <v>0</v>
      </c>
      <c r="L83" s="30">
        <f>+Bueskydning!L21</f>
        <v>0</v>
      </c>
      <c r="M83" s="30">
        <f>+Bueskydning!M21</f>
        <v>0</v>
      </c>
      <c r="N83" s="30">
        <f>+Bueskydning!N21</f>
        <v>0</v>
      </c>
      <c r="O83" s="32">
        <f t="shared" si="6"/>
        <v>0</v>
      </c>
      <c r="P83" s="64"/>
      <c r="R83" s="43"/>
    </row>
    <row r="84" spans="1:18" ht="12.75" hidden="1" customHeight="1" x14ac:dyDescent="0.2">
      <c r="A84" s="27">
        <v>1627</v>
      </c>
      <c r="B84" s="25" t="s">
        <v>133</v>
      </c>
      <c r="C84" s="30">
        <f>+Bueskydning!C16</f>
        <v>1200</v>
      </c>
      <c r="D84" s="30">
        <f>+Bueskydning!D16</f>
        <v>0</v>
      </c>
      <c r="E84" s="30">
        <f>+Bueskydning!E16</f>
        <v>0</v>
      </c>
      <c r="F84" s="30">
        <f>+Bueskydning!F16</f>
        <v>1200</v>
      </c>
      <c r="G84" s="30">
        <f>+Bueskydning!G16</f>
        <v>1800</v>
      </c>
      <c r="H84" s="30">
        <f>+Bueskydning!H16</f>
        <v>1000</v>
      </c>
      <c r="I84" s="30">
        <f>+Bueskydning!I16</f>
        <v>0</v>
      </c>
      <c r="J84" s="30">
        <f>+Bueskydning!J16</f>
        <v>2000</v>
      </c>
      <c r="K84" s="30">
        <f>+Bueskydning!K16</f>
        <v>1400</v>
      </c>
      <c r="L84" s="30">
        <f>+Bueskydning!L16</f>
        <v>0</v>
      </c>
      <c r="M84" s="30">
        <f>+Bueskydning!M16</f>
        <v>0</v>
      </c>
      <c r="N84" s="30">
        <f>+Bueskydning!N16</f>
        <v>0</v>
      </c>
      <c r="O84" s="32">
        <f t="shared" si="6"/>
        <v>8600</v>
      </c>
      <c r="P84" s="64"/>
      <c r="R84" s="43"/>
    </row>
    <row r="85" spans="1:18" ht="12.75" hidden="1" customHeight="1" x14ac:dyDescent="0.2">
      <c r="A85" s="27">
        <v>1628</v>
      </c>
      <c r="B85" s="25" t="s">
        <v>134</v>
      </c>
      <c r="C85" s="30">
        <f>+Bueskydning!C17</f>
        <v>0</v>
      </c>
      <c r="D85" s="30">
        <f>+Bueskydning!D17</f>
        <v>0</v>
      </c>
      <c r="E85" s="30">
        <f>+Bueskydning!E17</f>
        <v>0</v>
      </c>
      <c r="F85" s="30">
        <f>+Bueskydning!F17</f>
        <v>0</v>
      </c>
      <c r="G85" s="30">
        <f>+Bueskydning!G17</f>
        <v>0</v>
      </c>
      <c r="H85" s="30">
        <f>+Bueskydning!H17</f>
        <v>0</v>
      </c>
      <c r="I85" s="30">
        <f>+Bueskydning!I17</f>
        <v>0</v>
      </c>
      <c r="J85" s="30">
        <f>+Bueskydning!J17</f>
        <v>0</v>
      </c>
      <c r="K85" s="30">
        <f>+Bueskydning!K17</f>
        <v>0</v>
      </c>
      <c r="L85" s="30">
        <f>+Bueskydning!L17</f>
        <v>0</v>
      </c>
      <c r="M85" s="30">
        <f>+Bueskydning!M17</f>
        <v>0</v>
      </c>
      <c r="N85" s="30">
        <f>+Bueskydning!N17</f>
        <v>0</v>
      </c>
      <c r="O85" s="32">
        <f t="shared" si="6"/>
        <v>0</v>
      </c>
      <c r="P85" s="64"/>
      <c r="R85" s="43"/>
    </row>
    <row r="86" spans="1:18" ht="12.75" hidden="1" customHeight="1" x14ac:dyDescent="0.2">
      <c r="A86" s="27">
        <v>1629</v>
      </c>
      <c r="B86" s="25" t="s">
        <v>135</v>
      </c>
      <c r="C86" s="30">
        <f>+Bueskydning!C18</f>
        <v>0</v>
      </c>
      <c r="D86" s="30">
        <f>+Bueskydning!D18</f>
        <v>0</v>
      </c>
      <c r="E86" s="30">
        <f>+Bueskydning!E18</f>
        <v>1500</v>
      </c>
      <c r="F86" s="30">
        <f>+Bueskydning!F18</f>
        <v>0</v>
      </c>
      <c r="G86" s="30">
        <f>+Bueskydning!G18</f>
        <v>0</v>
      </c>
      <c r="H86" s="30">
        <f>+Bueskydning!H18</f>
        <v>0</v>
      </c>
      <c r="I86" s="30">
        <f>+Bueskydning!I18</f>
        <v>0</v>
      </c>
      <c r="J86" s="30">
        <f>+Bueskydning!J18</f>
        <v>0</v>
      </c>
      <c r="K86" s="30">
        <f>+Bueskydning!K18</f>
        <v>0</v>
      </c>
      <c r="L86" s="30">
        <f>+Bueskydning!L18</f>
        <v>0</v>
      </c>
      <c r="M86" s="30">
        <f>+Bueskydning!M18</f>
        <v>0</v>
      </c>
      <c r="N86" s="30">
        <f>+Bueskydning!N18</f>
        <v>1500</v>
      </c>
      <c r="O86" s="32">
        <f t="shared" si="6"/>
        <v>3000</v>
      </c>
      <c r="P86" s="64"/>
      <c r="R86" s="43"/>
    </row>
    <row r="87" spans="1:18" s="26" customFormat="1" ht="12.75" hidden="1" customHeight="1" x14ac:dyDescent="0.2">
      <c r="A87" s="28"/>
      <c r="B87" s="26" t="s">
        <v>136</v>
      </c>
      <c r="C87" s="32">
        <f>SUM(C78:C86)</f>
        <v>3350</v>
      </c>
      <c r="D87" s="32">
        <f t="shared" ref="D87:N87" si="14">SUM(D78:D86)</f>
        <v>1500</v>
      </c>
      <c r="E87" s="32">
        <f t="shared" si="14"/>
        <v>4750</v>
      </c>
      <c r="F87" s="32">
        <f t="shared" si="14"/>
        <v>12950</v>
      </c>
      <c r="G87" s="32">
        <f t="shared" si="14"/>
        <v>5000</v>
      </c>
      <c r="H87" s="32">
        <f t="shared" si="14"/>
        <v>5750</v>
      </c>
      <c r="I87" s="32">
        <f t="shared" si="14"/>
        <v>100</v>
      </c>
      <c r="J87" s="32">
        <f t="shared" si="14"/>
        <v>7350</v>
      </c>
      <c r="K87" s="32">
        <f t="shared" si="14"/>
        <v>3150</v>
      </c>
      <c r="L87" s="32">
        <f t="shared" si="14"/>
        <v>7550</v>
      </c>
      <c r="M87" s="32">
        <f t="shared" si="14"/>
        <v>2900</v>
      </c>
      <c r="N87" s="32">
        <f t="shared" si="14"/>
        <v>1600</v>
      </c>
      <c r="O87" s="32">
        <f t="shared" si="6"/>
        <v>55950</v>
      </c>
      <c r="P87" s="64"/>
      <c r="R87" s="43"/>
    </row>
    <row r="88" spans="1:18" s="26" customFormat="1" x14ac:dyDescent="0.2">
      <c r="A88" s="28"/>
      <c r="B88" s="26" t="s">
        <v>137</v>
      </c>
      <c r="C88" s="32">
        <f>+C76-C87</f>
        <v>-912.5</v>
      </c>
      <c r="D88" s="32">
        <f t="shared" ref="D88:N88" si="15">+D76-D87</f>
        <v>-450</v>
      </c>
      <c r="E88" s="32">
        <f t="shared" si="15"/>
        <v>-2875</v>
      </c>
      <c r="F88" s="32">
        <f t="shared" si="15"/>
        <v>-10062.5</v>
      </c>
      <c r="G88" s="32">
        <f t="shared" si="15"/>
        <v>-1325</v>
      </c>
      <c r="H88" s="32">
        <f t="shared" si="15"/>
        <v>-1512.5</v>
      </c>
      <c r="I88" s="32">
        <f t="shared" si="15"/>
        <v>-100</v>
      </c>
      <c r="J88" s="32">
        <f t="shared" si="15"/>
        <v>-3412.5</v>
      </c>
      <c r="K88" s="32">
        <f t="shared" si="15"/>
        <v>-862.5</v>
      </c>
      <c r="L88" s="32">
        <f t="shared" si="15"/>
        <v>-6950</v>
      </c>
      <c r="M88" s="32">
        <f t="shared" si="15"/>
        <v>-2300</v>
      </c>
      <c r="N88" s="32">
        <f t="shared" si="15"/>
        <v>-1600</v>
      </c>
      <c r="O88" s="32">
        <f t="shared" si="6"/>
        <v>-32362.5</v>
      </c>
      <c r="P88" s="64">
        <v>-50538</v>
      </c>
      <c r="R88" s="43"/>
    </row>
    <row r="89" spans="1:18" s="26" customFormat="1" ht="12.75" hidden="1" customHeight="1" x14ac:dyDescent="0.2">
      <c r="A89" s="28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>
        <f t="shared" si="6"/>
        <v>0</v>
      </c>
      <c r="P89" s="64"/>
      <c r="R89" s="43"/>
    </row>
    <row r="90" spans="1:18" s="26" customFormat="1" ht="12.75" hidden="1" customHeight="1" x14ac:dyDescent="0.2">
      <c r="A90" s="28"/>
      <c r="B90" s="26" t="s">
        <v>138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>
        <f t="shared" si="6"/>
        <v>0</v>
      </c>
      <c r="P90" s="64"/>
      <c r="R90" s="43"/>
    </row>
    <row r="91" spans="1:18" ht="12.75" hidden="1" customHeight="1" x14ac:dyDescent="0.2">
      <c r="A91" s="27">
        <v>1701</v>
      </c>
      <c r="B91" s="25" t="s">
        <v>192</v>
      </c>
      <c r="C91" s="30">
        <f>+Fodbold!C10</f>
        <v>0</v>
      </c>
      <c r="D91" s="30">
        <f>+Fodbold!D10</f>
        <v>0</v>
      </c>
      <c r="E91" s="30">
        <f>+Fodbold!E10</f>
        <v>0</v>
      </c>
      <c r="F91" s="30">
        <f>+Fodbold!F10</f>
        <v>0</v>
      </c>
      <c r="G91" s="30">
        <f>+Fodbold!G10</f>
        <v>0</v>
      </c>
      <c r="H91" s="30">
        <f>+Fodbold!H10</f>
        <v>0</v>
      </c>
      <c r="I91" s="30">
        <f>+Fodbold!I10</f>
        <v>0</v>
      </c>
      <c r="J91" s="30">
        <f>+Fodbold!J10</f>
        <v>0</v>
      </c>
      <c r="K91" s="30">
        <f>+Fodbold!K10</f>
        <v>0</v>
      </c>
      <c r="L91" s="30">
        <f>+Fodbold!L10</f>
        <v>0</v>
      </c>
      <c r="M91" s="30">
        <f>+Fodbold!M10</f>
        <v>0</v>
      </c>
      <c r="N91" s="30">
        <f>+Fodbold!N10</f>
        <v>0</v>
      </c>
      <c r="O91" s="32">
        <f t="shared" si="6"/>
        <v>0</v>
      </c>
      <c r="P91" s="64"/>
      <c r="R91" s="43"/>
    </row>
    <row r="92" spans="1:18" ht="12.75" hidden="1" customHeight="1" x14ac:dyDescent="0.2">
      <c r="A92" s="27">
        <v>1703</v>
      </c>
      <c r="B92" s="25" t="s">
        <v>193</v>
      </c>
      <c r="C92" s="30">
        <f>+Fodbold!C8+Fodbold!C9</f>
        <v>0</v>
      </c>
      <c r="D92" s="30">
        <f>+Fodbold!D8+Fodbold!D9</f>
        <v>0</v>
      </c>
      <c r="E92" s="30">
        <f>+Fodbold!E8+Fodbold!E9</f>
        <v>0</v>
      </c>
      <c r="F92" s="30">
        <f>+Fodbold!F8+Fodbold!F9</f>
        <v>0</v>
      </c>
      <c r="G92" s="30">
        <f>+Fodbold!G8+Fodbold!G9</f>
        <v>0</v>
      </c>
      <c r="H92" s="30">
        <f>+Fodbold!H8+Fodbold!H9</f>
        <v>0</v>
      </c>
      <c r="I92" s="30">
        <f>+Fodbold!I8+Fodbold!I9</f>
        <v>0</v>
      </c>
      <c r="J92" s="30">
        <f>+Fodbold!J8+Fodbold!J9</f>
        <v>0</v>
      </c>
      <c r="K92" s="30">
        <f>+Fodbold!K8+Fodbold!K9</f>
        <v>0</v>
      </c>
      <c r="L92" s="30">
        <f>+Fodbold!L8+Fodbold!L9</f>
        <v>0</v>
      </c>
      <c r="M92" s="30">
        <f>+Fodbold!M8+Fodbold!M9</f>
        <v>0</v>
      </c>
      <c r="N92" s="30">
        <f>+Fodbold!N8+Fodbold!N9</f>
        <v>0</v>
      </c>
      <c r="O92" s="32">
        <f t="shared" si="6"/>
        <v>0</v>
      </c>
      <c r="P92" s="64"/>
      <c r="R92" s="43"/>
    </row>
    <row r="93" spans="1:18" s="26" customFormat="1" ht="12.75" hidden="1" customHeight="1" x14ac:dyDescent="0.2">
      <c r="A93" s="28"/>
      <c r="B93" s="26" t="s">
        <v>140</v>
      </c>
      <c r="C93" s="32">
        <f>SUM(C91:C92)</f>
        <v>0</v>
      </c>
      <c r="D93" s="32">
        <f t="shared" ref="D93:N93" si="16">SUM(D91:D92)</f>
        <v>0</v>
      </c>
      <c r="E93" s="32">
        <f t="shared" si="16"/>
        <v>0</v>
      </c>
      <c r="F93" s="32">
        <f t="shared" si="16"/>
        <v>0</v>
      </c>
      <c r="G93" s="32">
        <f t="shared" si="16"/>
        <v>0</v>
      </c>
      <c r="H93" s="32">
        <f t="shared" si="16"/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6"/>
        <v>0</v>
      </c>
      <c r="P93" s="64"/>
      <c r="R93" s="43"/>
    </row>
    <row r="94" spans="1:18" s="26" customFormat="1" ht="12.75" hidden="1" customHeight="1" x14ac:dyDescent="0.2">
      <c r="A94" s="28"/>
      <c r="B94" s="26" t="s">
        <v>141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>
        <f t="shared" si="6"/>
        <v>0</v>
      </c>
      <c r="P94" s="64"/>
      <c r="R94" s="43"/>
    </row>
    <row r="95" spans="1:18" ht="12.75" hidden="1" customHeight="1" x14ac:dyDescent="0.2">
      <c r="A95" s="27">
        <v>1711</v>
      </c>
      <c r="B95" s="25" t="s">
        <v>196</v>
      </c>
      <c r="C95" s="30">
        <f>+Fodbold!C13+Fodbold!C14+Fodbold!C15</f>
        <v>0</v>
      </c>
      <c r="D95" s="30">
        <f>+Fodbold!D13+Fodbold!D14+Fodbold!D15</f>
        <v>0</v>
      </c>
      <c r="E95" s="30">
        <f>+Fodbold!E13+Fodbold!E14+Fodbold!E15</f>
        <v>0</v>
      </c>
      <c r="F95" s="30">
        <f>+Fodbold!F13+Fodbold!F14+Fodbold!F15</f>
        <v>0</v>
      </c>
      <c r="G95" s="30">
        <f>+Fodbold!G13+Fodbold!G14+Fodbold!G15</f>
        <v>0</v>
      </c>
      <c r="H95" s="30">
        <f>+Fodbold!H13+Fodbold!H14+Fodbold!H15</f>
        <v>0</v>
      </c>
      <c r="I95" s="30">
        <f>+Fodbold!I13+Fodbold!I14+Fodbold!I15</f>
        <v>0</v>
      </c>
      <c r="J95" s="30">
        <f>+Fodbold!J13+Fodbold!J14+Fodbold!J15</f>
        <v>0</v>
      </c>
      <c r="K95" s="30">
        <f>+Fodbold!K13+Fodbold!K14+Fodbold!K15</f>
        <v>0</v>
      </c>
      <c r="L95" s="30">
        <f>+Fodbold!L13+Fodbold!L14+Fodbold!L15</f>
        <v>0</v>
      </c>
      <c r="M95" s="30">
        <f>+Fodbold!M13+Fodbold!M14+Fodbold!M15</f>
        <v>0</v>
      </c>
      <c r="N95" s="30">
        <f>+Fodbold!N13+Fodbold!N14+Fodbold!N15</f>
        <v>0</v>
      </c>
      <c r="O95" s="32">
        <f t="shared" si="6"/>
        <v>0</v>
      </c>
      <c r="P95" s="64"/>
      <c r="R95" s="43"/>
    </row>
    <row r="96" spans="1:18" ht="12.75" hidden="1" customHeight="1" x14ac:dyDescent="0.2">
      <c r="A96" s="27">
        <v>1713</v>
      </c>
      <c r="B96" s="25" t="s">
        <v>198</v>
      </c>
      <c r="C96" s="30">
        <f>+Fodbold!C20+Fodbold!C22+Fodbold!C23+Fodbold!C24</f>
        <v>0</v>
      </c>
      <c r="D96" s="30">
        <f>+Fodbold!D20+Fodbold!D22+Fodbold!D23+Fodbold!D24</f>
        <v>0</v>
      </c>
      <c r="E96" s="30">
        <f>+Fodbold!E20+Fodbold!E22+Fodbold!E23+Fodbold!E24</f>
        <v>0</v>
      </c>
      <c r="F96" s="30">
        <f>+Fodbold!F20+Fodbold!F22+Fodbold!F23+Fodbold!F24</f>
        <v>0</v>
      </c>
      <c r="G96" s="30">
        <f>+Fodbold!G20+Fodbold!G22+Fodbold!G23+Fodbold!G24</f>
        <v>0</v>
      </c>
      <c r="H96" s="30">
        <f>+Fodbold!H20+Fodbold!H22+Fodbold!H23+Fodbold!H24</f>
        <v>0</v>
      </c>
      <c r="I96" s="30">
        <f>+Fodbold!I20+Fodbold!I22+Fodbold!I23+Fodbold!I24</f>
        <v>0</v>
      </c>
      <c r="J96" s="30">
        <f>+Fodbold!J20+Fodbold!J22+Fodbold!J23+Fodbold!J24</f>
        <v>0</v>
      </c>
      <c r="K96" s="30">
        <f>+Fodbold!K20+Fodbold!K22+Fodbold!K23+Fodbold!K24</f>
        <v>0</v>
      </c>
      <c r="L96" s="30">
        <f>+Fodbold!L20+Fodbold!L22+Fodbold!L23+Fodbold!L24</f>
        <v>0</v>
      </c>
      <c r="M96" s="30">
        <f>+Fodbold!M20+Fodbold!M22+Fodbold!M23+Fodbold!M24</f>
        <v>0</v>
      </c>
      <c r="N96" s="30">
        <f>+Fodbold!N20+Fodbold!N22+Fodbold!N23+Fodbold!N24</f>
        <v>0</v>
      </c>
      <c r="O96" s="32">
        <f t="shared" si="6"/>
        <v>0</v>
      </c>
      <c r="P96" s="64"/>
      <c r="R96" s="43"/>
    </row>
    <row r="97" spans="1:18" ht="12.75" hidden="1" customHeight="1" x14ac:dyDescent="0.2">
      <c r="A97" s="27">
        <v>1715</v>
      </c>
      <c r="B97" s="25" t="s">
        <v>142</v>
      </c>
      <c r="C97" s="30">
        <f>+Fodbold!C25+Fodbold!C26</f>
        <v>0</v>
      </c>
      <c r="D97" s="30">
        <f>+Fodbold!D25+Fodbold!D26</f>
        <v>0</v>
      </c>
      <c r="E97" s="30">
        <f>+Fodbold!E25+Fodbold!E26</f>
        <v>0</v>
      </c>
      <c r="F97" s="30">
        <f>+Fodbold!F25+Fodbold!F26</f>
        <v>0</v>
      </c>
      <c r="G97" s="30">
        <f>+Fodbold!G25+Fodbold!G26</f>
        <v>0</v>
      </c>
      <c r="H97" s="30">
        <f>+Fodbold!H25+Fodbold!H26</f>
        <v>0</v>
      </c>
      <c r="I97" s="30">
        <f>+Fodbold!I25+Fodbold!I26</f>
        <v>0</v>
      </c>
      <c r="J97" s="30">
        <f>+Fodbold!J25+Fodbold!J26</f>
        <v>0</v>
      </c>
      <c r="K97" s="30">
        <f>+Fodbold!K25+Fodbold!K26</f>
        <v>0</v>
      </c>
      <c r="L97" s="30">
        <f>+Fodbold!L25+Fodbold!L26</f>
        <v>0</v>
      </c>
      <c r="M97" s="30">
        <f>+Fodbold!M25+Fodbold!M26</f>
        <v>0</v>
      </c>
      <c r="N97" s="30">
        <f>+Fodbold!N25+Fodbold!N26</f>
        <v>0</v>
      </c>
      <c r="O97" s="32">
        <f t="shared" si="6"/>
        <v>0</v>
      </c>
      <c r="P97" s="64"/>
      <c r="R97" s="43"/>
    </row>
    <row r="98" spans="1:18" ht="12.75" hidden="1" customHeight="1" x14ac:dyDescent="0.2">
      <c r="A98" s="27">
        <v>1716</v>
      </c>
      <c r="B98" s="31" t="s">
        <v>139</v>
      </c>
      <c r="O98" s="32">
        <f t="shared" si="6"/>
        <v>0</v>
      </c>
      <c r="P98" s="64"/>
      <c r="R98" s="43"/>
    </row>
    <row r="99" spans="1:18" ht="12.75" hidden="1" customHeight="1" x14ac:dyDescent="0.2">
      <c r="A99" s="27">
        <v>1717</v>
      </c>
      <c r="B99" s="25" t="s">
        <v>139</v>
      </c>
      <c r="C99" s="30">
        <f>+Fodbold!C19+Fodbold!C27</f>
        <v>0</v>
      </c>
      <c r="D99" s="30">
        <f>+Fodbold!D19+Fodbold!D27</f>
        <v>0</v>
      </c>
      <c r="E99" s="30">
        <f>+Fodbold!E19+Fodbold!E27</f>
        <v>0</v>
      </c>
      <c r="F99" s="30">
        <f>+Fodbold!F19+Fodbold!F27</f>
        <v>0</v>
      </c>
      <c r="G99" s="30">
        <f>+Fodbold!G19+Fodbold!G27</f>
        <v>0</v>
      </c>
      <c r="H99" s="30">
        <f>+Fodbold!H19+Fodbold!H27</f>
        <v>0</v>
      </c>
      <c r="I99" s="30">
        <f>+Fodbold!I19+Fodbold!I27</f>
        <v>0</v>
      </c>
      <c r="J99" s="30">
        <f>+Fodbold!J19+Fodbold!J27</f>
        <v>0</v>
      </c>
      <c r="K99" s="30">
        <f>+Fodbold!K19+Fodbold!K27</f>
        <v>0</v>
      </c>
      <c r="L99" s="30">
        <f>+Fodbold!L19+Fodbold!L27</f>
        <v>0</v>
      </c>
      <c r="M99" s="30">
        <f>+Fodbold!M19+Fodbold!M27</f>
        <v>0</v>
      </c>
      <c r="N99" s="30">
        <f>+Fodbold!N19+Fodbold!N27</f>
        <v>0</v>
      </c>
      <c r="O99" s="32">
        <f t="shared" si="6"/>
        <v>0</v>
      </c>
      <c r="P99" s="64"/>
      <c r="R99" s="43"/>
    </row>
    <row r="100" spans="1:18" ht="12.75" hidden="1" customHeight="1" x14ac:dyDescent="0.2">
      <c r="A100" s="27">
        <v>1719</v>
      </c>
      <c r="B100" s="25" t="s">
        <v>191</v>
      </c>
      <c r="C100" s="30">
        <f>+Fodbold!C21</f>
        <v>0</v>
      </c>
      <c r="D100" s="30">
        <f>+Fodbold!D21</f>
        <v>0</v>
      </c>
      <c r="E100" s="30">
        <f>+Fodbold!E21</f>
        <v>0</v>
      </c>
      <c r="F100" s="30">
        <f>+Fodbold!F21</f>
        <v>0</v>
      </c>
      <c r="G100" s="30">
        <f>+Fodbold!G21</f>
        <v>0</v>
      </c>
      <c r="H100" s="30">
        <f>+Fodbold!H21</f>
        <v>0</v>
      </c>
      <c r="I100" s="30">
        <f>+Fodbold!I21</f>
        <v>0</v>
      </c>
      <c r="J100" s="30">
        <f>+Fodbold!J21</f>
        <v>0</v>
      </c>
      <c r="K100" s="30">
        <f>+Fodbold!K21</f>
        <v>0</v>
      </c>
      <c r="L100" s="30">
        <f>+Fodbold!L21</f>
        <v>0</v>
      </c>
      <c r="M100" s="30">
        <f>+Fodbold!M21</f>
        <v>0</v>
      </c>
      <c r="N100" s="30">
        <f>+Fodbold!N21</f>
        <v>0</v>
      </c>
      <c r="O100" s="32">
        <f t="shared" si="6"/>
        <v>0</v>
      </c>
      <c r="P100" s="64"/>
      <c r="R100" s="43"/>
    </row>
    <row r="101" spans="1:18" ht="12.75" hidden="1" customHeight="1" x14ac:dyDescent="0.2">
      <c r="A101" s="27">
        <v>1727</v>
      </c>
      <c r="B101" s="25" t="s">
        <v>139</v>
      </c>
      <c r="C101" s="30">
        <f>+Fodbold!C16</f>
        <v>0</v>
      </c>
      <c r="D101" s="30">
        <f>+Fodbold!D16</f>
        <v>0</v>
      </c>
      <c r="E101" s="30">
        <f>+Fodbold!E16</f>
        <v>0</v>
      </c>
      <c r="F101" s="30">
        <f>+Fodbold!F16</f>
        <v>0</v>
      </c>
      <c r="G101" s="30">
        <f>+Fodbold!G16</f>
        <v>0</v>
      </c>
      <c r="H101" s="30">
        <f>+Fodbold!H16</f>
        <v>0</v>
      </c>
      <c r="I101" s="30">
        <f>+Fodbold!I16</f>
        <v>0</v>
      </c>
      <c r="J101" s="30">
        <f>+Fodbold!J16</f>
        <v>0</v>
      </c>
      <c r="K101" s="30">
        <f>+Fodbold!K16</f>
        <v>0</v>
      </c>
      <c r="L101" s="30">
        <f>+Fodbold!L16</f>
        <v>0</v>
      </c>
      <c r="M101" s="30">
        <f>+Fodbold!M16</f>
        <v>0</v>
      </c>
      <c r="N101" s="30">
        <f>+Fodbold!N16</f>
        <v>0</v>
      </c>
      <c r="O101" s="32">
        <f t="shared" si="6"/>
        <v>0</v>
      </c>
      <c r="P101" s="64"/>
      <c r="R101" s="43"/>
    </row>
    <row r="102" spans="1:18" ht="12.75" hidden="1" customHeight="1" x14ac:dyDescent="0.2">
      <c r="A102" s="27">
        <v>1728</v>
      </c>
      <c r="B102" s="25" t="s">
        <v>139</v>
      </c>
      <c r="C102" s="30">
        <f>+Fodbold!C17</f>
        <v>0</v>
      </c>
      <c r="D102" s="30">
        <f>+Fodbold!D17</f>
        <v>0</v>
      </c>
      <c r="E102" s="30">
        <f>+Fodbold!E17</f>
        <v>0</v>
      </c>
      <c r="F102" s="30">
        <f>+Fodbold!F17</f>
        <v>0</v>
      </c>
      <c r="G102" s="30">
        <f>+Fodbold!G17</f>
        <v>0</v>
      </c>
      <c r="H102" s="30">
        <f>+Fodbold!H17</f>
        <v>0</v>
      </c>
      <c r="I102" s="30">
        <f>+Fodbold!I17</f>
        <v>0</v>
      </c>
      <c r="J102" s="30">
        <f>+Fodbold!J17</f>
        <v>0</v>
      </c>
      <c r="K102" s="30">
        <f>+Fodbold!K17</f>
        <v>0</v>
      </c>
      <c r="L102" s="30">
        <f>+Fodbold!L17</f>
        <v>0</v>
      </c>
      <c r="M102" s="30">
        <f>+Fodbold!M17</f>
        <v>0</v>
      </c>
      <c r="N102" s="30">
        <f>+Fodbold!N17</f>
        <v>0</v>
      </c>
      <c r="O102" s="32">
        <f t="shared" si="6"/>
        <v>0</v>
      </c>
      <c r="P102" s="64"/>
      <c r="R102" s="43"/>
    </row>
    <row r="103" spans="1:18" ht="12.75" hidden="1" customHeight="1" x14ac:dyDescent="0.2">
      <c r="A103" s="27">
        <v>1729</v>
      </c>
      <c r="B103" s="25" t="s">
        <v>139</v>
      </c>
      <c r="C103" s="30">
        <f>+Fodbold!C18</f>
        <v>0</v>
      </c>
      <c r="D103" s="30">
        <f>+Fodbold!D18</f>
        <v>0</v>
      </c>
      <c r="E103" s="30">
        <f>+Fodbold!E18</f>
        <v>0</v>
      </c>
      <c r="F103" s="30">
        <f>+Fodbold!F18</f>
        <v>0</v>
      </c>
      <c r="G103" s="30">
        <f>+Fodbold!G18</f>
        <v>0</v>
      </c>
      <c r="H103" s="30">
        <f>+Fodbold!H18</f>
        <v>0</v>
      </c>
      <c r="I103" s="30">
        <f>+Fodbold!I18</f>
        <v>0</v>
      </c>
      <c r="J103" s="30">
        <f>+Fodbold!J18</f>
        <v>0</v>
      </c>
      <c r="K103" s="30">
        <f>+Fodbold!K18</f>
        <v>0</v>
      </c>
      <c r="L103" s="30">
        <f>+Fodbold!L18</f>
        <v>0</v>
      </c>
      <c r="M103" s="30">
        <f>+Fodbold!M18</f>
        <v>0</v>
      </c>
      <c r="N103" s="30">
        <f>+Fodbold!N18</f>
        <v>0</v>
      </c>
      <c r="O103" s="32">
        <f t="shared" ref="O103:O166" si="17">SUM(C103:N103)</f>
        <v>0</v>
      </c>
      <c r="P103" s="64"/>
      <c r="R103" s="43"/>
    </row>
    <row r="104" spans="1:18" s="26" customFormat="1" ht="12.75" hidden="1" customHeight="1" x14ac:dyDescent="0.2">
      <c r="A104" s="28"/>
      <c r="B104" s="26" t="s">
        <v>143</v>
      </c>
      <c r="C104" s="32">
        <f>SUM(C95:C103)</f>
        <v>0</v>
      </c>
      <c r="D104" s="32">
        <f t="shared" ref="D104:N104" si="18">SUM(D95:D103)</f>
        <v>0</v>
      </c>
      <c r="E104" s="32">
        <f t="shared" si="18"/>
        <v>0</v>
      </c>
      <c r="F104" s="32">
        <f t="shared" si="18"/>
        <v>0</v>
      </c>
      <c r="G104" s="32">
        <f t="shared" si="18"/>
        <v>0</v>
      </c>
      <c r="H104" s="32">
        <f t="shared" si="18"/>
        <v>0</v>
      </c>
      <c r="I104" s="32">
        <f t="shared" si="18"/>
        <v>0</v>
      </c>
      <c r="J104" s="32">
        <f t="shared" si="18"/>
        <v>0</v>
      </c>
      <c r="K104" s="32">
        <f t="shared" si="18"/>
        <v>0</v>
      </c>
      <c r="L104" s="32">
        <f t="shared" si="18"/>
        <v>0</v>
      </c>
      <c r="M104" s="32">
        <f t="shared" si="18"/>
        <v>0</v>
      </c>
      <c r="N104" s="32">
        <f t="shared" si="18"/>
        <v>0</v>
      </c>
      <c r="O104" s="32">
        <f t="shared" si="17"/>
        <v>0</v>
      </c>
      <c r="P104" s="64"/>
      <c r="R104" s="43"/>
    </row>
    <row r="105" spans="1:18" s="26" customFormat="1" x14ac:dyDescent="0.2">
      <c r="A105" s="28"/>
      <c r="B105" s="26" t="s">
        <v>144</v>
      </c>
      <c r="C105" s="32">
        <f>+C93-C104</f>
        <v>0</v>
      </c>
      <c r="D105" s="32">
        <f t="shared" ref="D105:N105" si="19">+D93-D104</f>
        <v>0</v>
      </c>
      <c r="E105" s="32">
        <f t="shared" si="19"/>
        <v>0</v>
      </c>
      <c r="F105" s="32">
        <f t="shared" si="19"/>
        <v>0</v>
      </c>
      <c r="G105" s="32">
        <f t="shared" si="19"/>
        <v>0</v>
      </c>
      <c r="H105" s="32">
        <f t="shared" si="19"/>
        <v>0</v>
      </c>
      <c r="I105" s="32">
        <f t="shared" si="19"/>
        <v>0</v>
      </c>
      <c r="J105" s="32">
        <f t="shared" si="19"/>
        <v>0</v>
      </c>
      <c r="K105" s="32">
        <f t="shared" si="19"/>
        <v>0</v>
      </c>
      <c r="L105" s="32">
        <f t="shared" si="19"/>
        <v>0</v>
      </c>
      <c r="M105" s="32">
        <f t="shared" si="19"/>
        <v>0</v>
      </c>
      <c r="N105" s="32">
        <f t="shared" si="19"/>
        <v>0</v>
      </c>
      <c r="O105" s="32">
        <f t="shared" si="17"/>
        <v>0</v>
      </c>
      <c r="P105" s="64">
        <v>-500</v>
      </c>
      <c r="R105" s="43"/>
    </row>
    <row r="106" spans="1:18" s="26" customFormat="1" ht="12.75" hidden="1" customHeight="1" x14ac:dyDescent="0.2">
      <c r="A106" s="28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>
        <f t="shared" si="17"/>
        <v>0</v>
      </c>
      <c r="P106" s="64"/>
      <c r="R106" s="43"/>
    </row>
    <row r="107" spans="1:18" s="26" customFormat="1" ht="12.75" hidden="1" customHeight="1" x14ac:dyDescent="0.2">
      <c r="A107" s="28"/>
      <c r="B107" s="26" t="s">
        <v>145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>
        <f t="shared" si="17"/>
        <v>0</v>
      </c>
      <c r="P107" s="64"/>
      <c r="R107" s="43"/>
    </row>
    <row r="108" spans="1:18" ht="12.75" hidden="1" customHeight="1" x14ac:dyDescent="0.2">
      <c r="A108" s="27">
        <v>1801</v>
      </c>
      <c r="B108" s="25" t="s">
        <v>146</v>
      </c>
      <c r="C108" s="30">
        <f>+Snooker!C10</f>
        <v>0</v>
      </c>
      <c r="D108" s="30">
        <f>+Snooker!D10</f>
        <v>0</v>
      </c>
      <c r="E108" s="30">
        <f>+Snooker!E10</f>
        <v>0</v>
      </c>
      <c r="F108" s="30">
        <f>+Snooker!F10</f>
        <v>0</v>
      </c>
      <c r="G108" s="30">
        <f>+Snooker!G10</f>
        <v>0</v>
      </c>
      <c r="H108" s="30">
        <f>+Snooker!H10</f>
        <v>0</v>
      </c>
      <c r="I108" s="30">
        <f>+Snooker!I10</f>
        <v>0</v>
      </c>
      <c r="J108" s="30">
        <f>+Snooker!J10</f>
        <v>0</v>
      </c>
      <c r="K108" s="30">
        <f>+Snooker!K10</f>
        <v>0</v>
      </c>
      <c r="L108" s="30">
        <f>+Snooker!L10</f>
        <v>0</v>
      </c>
      <c r="M108" s="30">
        <f>+Snooker!M10</f>
        <v>0</v>
      </c>
      <c r="N108" s="30">
        <f>+Snooker!N10</f>
        <v>0</v>
      </c>
      <c r="O108" s="32">
        <f t="shared" si="17"/>
        <v>0</v>
      </c>
      <c r="P108" s="64"/>
      <c r="R108" s="43"/>
    </row>
    <row r="109" spans="1:18" ht="12.75" hidden="1" customHeight="1" x14ac:dyDescent="0.2">
      <c r="A109" s="27">
        <v>1803</v>
      </c>
      <c r="B109" s="25" t="s">
        <v>147</v>
      </c>
      <c r="C109" s="30">
        <f>+Snooker!C8+Snooker!C9</f>
        <v>0</v>
      </c>
      <c r="D109" s="30">
        <f>+Snooker!D8+Snooker!D9</f>
        <v>0</v>
      </c>
      <c r="E109" s="30">
        <f>+Snooker!E8+Snooker!E9</f>
        <v>0</v>
      </c>
      <c r="F109" s="30">
        <f>+Snooker!F8+Snooker!F9</f>
        <v>0</v>
      </c>
      <c r="G109" s="30">
        <f>+Snooker!G8+Snooker!G9</f>
        <v>0</v>
      </c>
      <c r="H109" s="30">
        <f>+Snooker!H8+Snooker!H9</f>
        <v>0</v>
      </c>
      <c r="I109" s="30">
        <f>+Snooker!I8+Snooker!I9</f>
        <v>0</v>
      </c>
      <c r="J109" s="30">
        <f>+Snooker!J8+Snooker!J9</f>
        <v>0</v>
      </c>
      <c r="K109" s="30">
        <f>+Snooker!K8+Snooker!K9</f>
        <v>0</v>
      </c>
      <c r="L109" s="30">
        <f>+Snooker!L8+Snooker!L9</f>
        <v>0</v>
      </c>
      <c r="M109" s="30">
        <f>+Snooker!M8+Snooker!M9</f>
        <v>0</v>
      </c>
      <c r="N109" s="30">
        <f>+Snooker!N8+Snooker!N9</f>
        <v>0</v>
      </c>
      <c r="O109" s="32">
        <f t="shared" si="17"/>
        <v>0</v>
      </c>
      <c r="P109" s="64"/>
      <c r="R109" s="43"/>
    </row>
    <row r="110" spans="1:18" s="26" customFormat="1" ht="12.75" hidden="1" customHeight="1" x14ac:dyDescent="0.2">
      <c r="A110" s="28"/>
      <c r="B110" s="26" t="s">
        <v>148</v>
      </c>
      <c r="C110" s="32">
        <f>SUM(C108:C109)</f>
        <v>0</v>
      </c>
      <c r="D110" s="32">
        <f t="shared" ref="D110:N110" si="20">SUM(D108:D109)</f>
        <v>0</v>
      </c>
      <c r="E110" s="32">
        <f t="shared" si="20"/>
        <v>0</v>
      </c>
      <c r="F110" s="32">
        <f t="shared" si="20"/>
        <v>0</v>
      </c>
      <c r="G110" s="32">
        <f t="shared" si="20"/>
        <v>0</v>
      </c>
      <c r="H110" s="32">
        <f t="shared" si="20"/>
        <v>0</v>
      </c>
      <c r="I110" s="32">
        <f t="shared" si="20"/>
        <v>0</v>
      </c>
      <c r="J110" s="32">
        <f t="shared" si="20"/>
        <v>0</v>
      </c>
      <c r="K110" s="32">
        <f t="shared" si="20"/>
        <v>0</v>
      </c>
      <c r="L110" s="32">
        <f t="shared" si="20"/>
        <v>0</v>
      </c>
      <c r="M110" s="32">
        <f t="shared" si="20"/>
        <v>0</v>
      </c>
      <c r="N110" s="32">
        <f t="shared" si="20"/>
        <v>0</v>
      </c>
      <c r="O110" s="32">
        <f t="shared" si="17"/>
        <v>0</v>
      </c>
      <c r="P110" s="64"/>
      <c r="R110" s="43"/>
    </row>
    <row r="111" spans="1:18" s="26" customFormat="1" ht="12.75" hidden="1" customHeight="1" x14ac:dyDescent="0.2">
      <c r="A111" s="28"/>
      <c r="B111" s="26" t="s">
        <v>149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>
        <f t="shared" si="17"/>
        <v>0</v>
      </c>
      <c r="P111" s="64"/>
      <c r="R111" s="43"/>
    </row>
    <row r="112" spans="1:18" ht="12.75" hidden="1" customHeight="1" x14ac:dyDescent="0.2">
      <c r="A112" s="27">
        <v>1811</v>
      </c>
      <c r="B112" s="25" t="s">
        <v>150</v>
      </c>
      <c r="C112" s="30">
        <f>+Snooker!C13+Snooker!C14+Snooker!C15</f>
        <v>0</v>
      </c>
      <c r="D112" s="30">
        <f>+Snooker!D13+Snooker!D14+Snooker!D15</f>
        <v>0</v>
      </c>
      <c r="E112" s="30">
        <f>+Snooker!E13+Snooker!E14+Snooker!E15</f>
        <v>0</v>
      </c>
      <c r="F112" s="30">
        <f>+Snooker!F13+Snooker!F14+Snooker!F15</f>
        <v>0</v>
      </c>
      <c r="G112" s="30">
        <f>+Snooker!G13+Snooker!G14+Snooker!G15</f>
        <v>0</v>
      </c>
      <c r="H112" s="30">
        <f>+Snooker!H13+Snooker!H14+Snooker!H15</f>
        <v>0</v>
      </c>
      <c r="I112" s="30">
        <f>+Snooker!I13+Snooker!I14+Snooker!I15</f>
        <v>0</v>
      </c>
      <c r="J112" s="30">
        <f>+Snooker!J13+Snooker!J14+Snooker!J15</f>
        <v>0</v>
      </c>
      <c r="K112" s="30">
        <f>+Snooker!K13+Snooker!K14+Snooker!K15</f>
        <v>0</v>
      </c>
      <c r="L112" s="30">
        <f>+Snooker!L13+Snooker!L14+Snooker!L15</f>
        <v>0</v>
      </c>
      <c r="M112" s="30">
        <f>+Snooker!M13+Snooker!M14+Snooker!M15</f>
        <v>0</v>
      </c>
      <c r="N112" s="30">
        <f>+Snooker!N13+Snooker!N14+Snooker!N15</f>
        <v>0</v>
      </c>
      <c r="O112" s="32">
        <f t="shared" si="17"/>
        <v>0</v>
      </c>
      <c r="P112" s="64"/>
      <c r="R112" s="43"/>
    </row>
    <row r="113" spans="1:18" ht="12.75" hidden="1" customHeight="1" x14ac:dyDescent="0.2">
      <c r="A113" s="27">
        <v>1813</v>
      </c>
      <c r="B113" s="25" t="s">
        <v>151</v>
      </c>
      <c r="C113" s="30">
        <f>+Snooker!C20+Snooker!C22+Snooker!C23+Snooker!C24</f>
        <v>0</v>
      </c>
      <c r="D113" s="30">
        <f>+Snooker!D20+Snooker!D22+Snooker!D23+Snooker!D24</f>
        <v>1000</v>
      </c>
      <c r="E113" s="30">
        <f>+Snooker!E20+Snooker!E22+Snooker!E23+Snooker!E24</f>
        <v>0</v>
      </c>
      <c r="F113" s="30">
        <f>+Snooker!F20+Snooker!F22+Snooker!F23+Snooker!F24</f>
        <v>0</v>
      </c>
      <c r="G113" s="30">
        <f>+Snooker!G20+Snooker!G22+Snooker!G23+Snooker!G24</f>
        <v>0</v>
      </c>
      <c r="H113" s="30">
        <f>+Snooker!H20+Snooker!H22+Snooker!H23+Snooker!H24</f>
        <v>0</v>
      </c>
      <c r="I113" s="30">
        <f>+Snooker!I20+Snooker!I22+Snooker!I23+Snooker!I24</f>
        <v>0</v>
      </c>
      <c r="J113" s="30">
        <f>+Snooker!J20+Snooker!J22+Snooker!J23+Snooker!J24</f>
        <v>0</v>
      </c>
      <c r="K113" s="30">
        <f>+Snooker!K20+Snooker!K22+Snooker!K23+Snooker!K24</f>
        <v>0</v>
      </c>
      <c r="L113" s="30">
        <f>+Snooker!L20+Snooker!L22+Snooker!L23+Snooker!L24</f>
        <v>0</v>
      </c>
      <c r="M113" s="30">
        <f>+Snooker!M20+Snooker!M22+Snooker!M23+Snooker!M24</f>
        <v>0</v>
      </c>
      <c r="N113" s="30">
        <f>+Snooker!N20+Snooker!N22+Snooker!N23+Snooker!N24</f>
        <v>0</v>
      </c>
      <c r="O113" s="32">
        <f t="shared" si="17"/>
        <v>1000</v>
      </c>
      <c r="P113" s="64"/>
      <c r="R113" s="43"/>
    </row>
    <row r="114" spans="1:18" ht="12.75" hidden="1" customHeight="1" x14ac:dyDescent="0.2">
      <c r="A114" s="27">
        <v>1815</v>
      </c>
      <c r="B114" s="25" t="s">
        <v>152</v>
      </c>
      <c r="C114" s="30">
        <f>+Snooker!C25+Snooker!C26</f>
        <v>0</v>
      </c>
      <c r="D114" s="30">
        <f>+Snooker!D25+Snooker!D26</f>
        <v>1500</v>
      </c>
      <c r="E114" s="30">
        <f>+Snooker!E25+Snooker!E26</f>
        <v>0</v>
      </c>
      <c r="F114" s="30">
        <f>+Snooker!F25+Snooker!F26</f>
        <v>0</v>
      </c>
      <c r="G114" s="30">
        <f>+Snooker!G25+Snooker!G26</f>
        <v>0</v>
      </c>
      <c r="H114" s="30">
        <f>+Snooker!H25+Snooker!H26</f>
        <v>0</v>
      </c>
      <c r="I114" s="30">
        <f>+Snooker!I25+Snooker!I26</f>
        <v>0</v>
      </c>
      <c r="J114" s="30">
        <f>+Snooker!J25+Snooker!J26</f>
        <v>0</v>
      </c>
      <c r="K114" s="30">
        <f>+Snooker!K25+Snooker!K26</f>
        <v>0</v>
      </c>
      <c r="L114" s="30">
        <f>+Snooker!L25+Snooker!L26</f>
        <v>0</v>
      </c>
      <c r="M114" s="30">
        <f>+Snooker!M25+Snooker!M26</f>
        <v>0</v>
      </c>
      <c r="N114" s="30">
        <f>+Snooker!N25+Snooker!N26</f>
        <v>0</v>
      </c>
      <c r="O114" s="32">
        <f t="shared" si="17"/>
        <v>1500</v>
      </c>
      <c r="P114" s="64"/>
      <c r="R114" s="43"/>
    </row>
    <row r="115" spans="1:18" ht="12.75" hidden="1" customHeight="1" x14ac:dyDescent="0.2">
      <c r="A115" s="27">
        <v>1816</v>
      </c>
      <c r="B115" s="31" t="s">
        <v>153</v>
      </c>
      <c r="O115" s="32">
        <f t="shared" si="17"/>
        <v>0</v>
      </c>
      <c r="P115" s="64"/>
      <c r="R115" s="43"/>
    </row>
    <row r="116" spans="1:18" ht="12.75" hidden="1" customHeight="1" x14ac:dyDescent="0.2">
      <c r="A116" s="27">
        <v>1817</v>
      </c>
      <c r="B116" s="25" t="s">
        <v>154</v>
      </c>
      <c r="C116" s="30">
        <f>+Snooker!C19+Snooker!C27</f>
        <v>0</v>
      </c>
      <c r="D116" s="30">
        <f>+Snooker!D19+Snooker!D27</f>
        <v>0</v>
      </c>
      <c r="E116" s="30">
        <f>+Snooker!E19+Snooker!E27</f>
        <v>0</v>
      </c>
      <c r="F116" s="30">
        <f>+Snooker!F19+Snooker!F27</f>
        <v>0</v>
      </c>
      <c r="G116" s="30">
        <f>+Snooker!G19+Snooker!G27</f>
        <v>2425</v>
      </c>
      <c r="H116" s="30">
        <f>+Snooker!H19+Snooker!H27</f>
        <v>0</v>
      </c>
      <c r="I116" s="30">
        <f>+Snooker!I19+Snooker!I27</f>
        <v>0</v>
      </c>
      <c r="J116" s="30">
        <f>+Snooker!J19+Snooker!J27</f>
        <v>0</v>
      </c>
      <c r="K116" s="30">
        <f>+Snooker!K19+Snooker!K27</f>
        <v>0</v>
      </c>
      <c r="L116" s="30">
        <f>+Snooker!L19+Snooker!L27</f>
        <v>0</v>
      </c>
      <c r="M116" s="30">
        <f>+Snooker!M19+Snooker!M27</f>
        <v>0</v>
      </c>
      <c r="N116" s="30">
        <f>+Snooker!N19+Snooker!N27</f>
        <v>0</v>
      </c>
      <c r="O116" s="32">
        <f t="shared" si="17"/>
        <v>2425</v>
      </c>
      <c r="P116" s="64"/>
      <c r="R116" s="43"/>
    </row>
    <row r="117" spans="1:18" ht="12.75" hidden="1" customHeight="1" x14ac:dyDescent="0.2">
      <c r="A117" s="27">
        <v>1819</v>
      </c>
      <c r="B117" s="25" t="s">
        <v>155</v>
      </c>
      <c r="C117" s="30">
        <f>+Snooker!C21</f>
        <v>0</v>
      </c>
      <c r="D117" s="30">
        <f>+Snooker!D21</f>
        <v>0</v>
      </c>
      <c r="E117" s="30">
        <f>+Snooker!E21</f>
        <v>0</v>
      </c>
      <c r="F117" s="30">
        <f>+Snooker!F21</f>
        <v>0</v>
      </c>
      <c r="G117" s="30">
        <f>+Snooker!G21</f>
        <v>0</v>
      </c>
      <c r="H117" s="30">
        <f>+Snooker!H21</f>
        <v>0</v>
      </c>
      <c r="I117" s="30">
        <f>+Snooker!I21</f>
        <v>0</v>
      </c>
      <c r="J117" s="30">
        <f>+Snooker!J21</f>
        <v>0</v>
      </c>
      <c r="K117" s="30">
        <f>+Snooker!K21</f>
        <v>0</v>
      </c>
      <c r="L117" s="30">
        <f>+Snooker!L21</f>
        <v>0</v>
      </c>
      <c r="M117" s="30">
        <f>+Snooker!M21</f>
        <v>0</v>
      </c>
      <c r="N117" s="30">
        <f>+Snooker!N21</f>
        <v>0</v>
      </c>
      <c r="O117" s="32">
        <f t="shared" si="17"/>
        <v>0</v>
      </c>
      <c r="P117" s="64"/>
      <c r="R117" s="43"/>
    </row>
    <row r="118" spans="1:18" ht="12.75" hidden="1" customHeight="1" x14ac:dyDescent="0.2">
      <c r="A118" s="27">
        <v>1827</v>
      </c>
      <c r="B118" s="25" t="s">
        <v>156</v>
      </c>
      <c r="C118" s="30">
        <f>+Snooker!C16</f>
        <v>0</v>
      </c>
      <c r="D118" s="30">
        <f>+Snooker!D16</f>
        <v>0</v>
      </c>
      <c r="E118" s="30">
        <f>+Snooker!E16</f>
        <v>0</v>
      </c>
      <c r="F118" s="30">
        <f>+Snooker!F16</f>
        <v>0</v>
      </c>
      <c r="G118" s="30">
        <f>+Snooker!G16</f>
        <v>0</v>
      </c>
      <c r="H118" s="30">
        <f>+Snooker!H16</f>
        <v>0</v>
      </c>
      <c r="I118" s="30">
        <f>+Snooker!I16</f>
        <v>0</v>
      </c>
      <c r="J118" s="30">
        <f>+Snooker!J16</f>
        <v>0</v>
      </c>
      <c r="K118" s="30">
        <f>+Snooker!K16</f>
        <v>0</v>
      </c>
      <c r="L118" s="30">
        <f>+Snooker!L16</f>
        <v>0</v>
      </c>
      <c r="M118" s="30">
        <f>+Snooker!M16</f>
        <v>0</v>
      </c>
      <c r="N118" s="30">
        <f>+Snooker!N16</f>
        <v>0</v>
      </c>
      <c r="O118" s="32">
        <f t="shared" si="17"/>
        <v>0</v>
      </c>
      <c r="P118" s="64"/>
      <c r="R118" s="43"/>
    </row>
    <row r="119" spans="1:18" ht="12.75" hidden="1" customHeight="1" x14ac:dyDescent="0.2">
      <c r="A119" s="27">
        <v>1828</v>
      </c>
      <c r="B119" s="25" t="s">
        <v>157</v>
      </c>
      <c r="C119" s="30">
        <f>+Snooker!C17</f>
        <v>0</v>
      </c>
      <c r="D119" s="30">
        <f>+Snooker!D17</f>
        <v>0</v>
      </c>
      <c r="E119" s="30">
        <f>+Snooker!E17</f>
        <v>0</v>
      </c>
      <c r="F119" s="30">
        <f>+Snooker!F17</f>
        <v>0</v>
      </c>
      <c r="G119" s="30">
        <f>+Snooker!G17</f>
        <v>0</v>
      </c>
      <c r="H119" s="30">
        <f>+Snooker!H17</f>
        <v>0</v>
      </c>
      <c r="I119" s="30">
        <f>+Snooker!I17</f>
        <v>0</v>
      </c>
      <c r="J119" s="30">
        <f>+Snooker!J17</f>
        <v>0</v>
      </c>
      <c r="K119" s="30">
        <f>+Snooker!K17</f>
        <v>0</v>
      </c>
      <c r="L119" s="30">
        <f>+Snooker!L17</f>
        <v>0</v>
      </c>
      <c r="M119" s="30">
        <f>+Snooker!M17</f>
        <v>0</v>
      </c>
      <c r="N119" s="30">
        <f>+Snooker!N17</f>
        <v>0</v>
      </c>
      <c r="O119" s="32">
        <f t="shared" si="17"/>
        <v>0</v>
      </c>
      <c r="P119" s="64"/>
      <c r="R119" s="43"/>
    </row>
    <row r="120" spans="1:18" ht="12.75" hidden="1" customHeight="1" x14ac:dyDescent="0.2">
      <c r="A120" s="27">
        <v>1829</v>
      </c>
      <c r="B120" s="25" t="s">
        <v>158</v>
      </c>
      <c r="C120" s="30">
        <f>+Snooker!C18</f>
        <v>0</v>
      </c>
      <c r="D120" s="30">
        <f>+Snooker!D18</f>
        <v>0</v>
      </c>
      <c r="E120" s="30">
        <f>+Snooker!E18</f>
        <v>0</v>
      </c>
      <c r="F120" s="30">
        <f>+Snooker!F18</f>
        <v>0</v>
      </c>
      <c r="G120" s="30">
        <f>+Snooker!G18</f>
        <v>0</v>
      </c>
      <c r="H120" s="30">
        <f>+Snooker!H18</f>
        <v>0</v>
      </c>
      <c r="I120" s="30">
        <f>+Snooker!I18</f>
        <v>0</v>
      </c>
      <c r="J120" s="30">
        <f>+Snooker!J18</f>
        <v>0</v>
      </c>
      <c r="K120" s="30">
        <f>+Snooker!K18</f>
        <v>0</v>
      </c>
      <c r="L120" s="30">
        <f>+Snooker!L18</f>
        <v>0</v>
      </c>
      <c r="M120" s="30">
        <f>+Snooker!M18</f>
        <v>0</v>
      </c>
      <c r="N120" s="30">
        <f>+Snooker!N18</f>
        <v>0</v>
      </c>
      <c r="O120" s="32">
        <f t="shared" si="17"/>
        <v>0</v>
      </c>
      <c r="P120" s="64"/>
      <c r="R120" s="43"/>
    </row>
    <row r="121" spans="1:18" s="26" customFormat="1" ht="12.75" hidden="1" customHeight="1" x14ac:dyDescent="0.2">
      <c r="A121" s="28"/>
      <c r="B121" s="26" t="s">
        <v>159</v>
      </c>
      <c r="C121" s="32">
        <f>SUM(C112:C120)</f>
        <v>0</v>
      </c>
      <c r="D121" s="32">
        <f t="shared" ref="D121:N121" si="21">SUM(D112:D120)</f>
        <v>2500</v>
      </c>
      <c r="E121" s="32">
        <f t="shared" si="21"/>
        <v>0</v>
      </c>
      <c r="F121" s="32">
        <f t="shared" si="21"/>
        <v>0</v>
      </c>
      <c r="G121" s="32">
        <f t="shared" si="21"/>
        <v>2425</v>
      </c>
      <c r="H121" s="32">
        <f t="shared" si="21"/>
        <v>0</v>
      </c>
      <c r="I121" s="32">
        <f t="shared" si="21"/>
        <v>0</v>
      </c>
      <c r="J121" s="32">
        <f t="shared" si="21"/>
        <v>0</v>
      </c>
      <c r="K121" s="32">
        <f t="shared" si="21"/>
        <v>0</v>
      </c>
      <c r="L121" s="32">
        <f t="shared" si="21"/>
        <v>0</v>
      </c>
      <c r="M121" s="32">
        <f t="shared" si="21"/>
        <v>0</v>
      </c>
      <c r="N121" s="32">
        <f t="shared" si="21"/>
        <v>0</v>
      </c>
      <c r="O121" s="32">
        <f t="shared" si="17"/>
        <v>4925</v>
      </c>
      <c r="P121" s="64"/>
      <c r="R121" s="43"/>
    </row>
    <row r="122" spans="1:18" s="46" customFormat="1" x14ac:dyDescent="0.2">
      <c r="A122" s="45"/>
      <c r="B122" s="46" t="s">
        <v>160</v>
      </c>
      <c r="C122" s="47">
        <f>+C110-C121</f>
        <v>0</v>
      </c>
      <c r="D122" s="47">
        <f t="shared" ref="D122:N122" si="22">+D110-D121</f>
        <v>-2500</v>
      </c>
      <c r="E122" s="47">
        <f t="shared" si="22"/>
        <v>0</v>
      </c>
      <c r="F122" s="47">
        <f t="shared" si="22"/>
        <v>0</v>
      </c>
      <c r="G122" s="47">
        <f t="shared" si="22"/>
        <v>-2425</v>
      </c>
      <c r="H122" s="47">
        <f t="shared" si="22"/>
        <v>0</v>
      </c>
      <c r="I122" s="47">
        <f t="shared" si="22"/>
        <v>0</v>
      </c>
      <c r="J122" s="47">
        <f t="shared" si="22"/>
        <v>0</v>
      </c>
      <c r="K122" s="47">
        <f t="shared" si="22"/>
        <v>0</v>
      </c>
      <c r="L122" s="47">
        <f t="shared" si="22"/>
        <v>0</v>
      </c>
      <c r="M122" s="47">
        <f t="shared" si="22"/>
        <v>0</v>
      </c>
      <c r="N122" s="47">
        <f t="shared" si="22"/>
        <v>0</v>
      </c>
      <c r="O122" s="32">
        <f t="shared" si="17"/>
        <v>-4925</v>
      </c>
      <c r="P122" s="66">
        <v>-27178</v>
      </c>
      <c r="R122" s="43"/>
    </row>
    <row r="123" spans="1:18" s="46" customFormat="1" hidden="1" x14ac:dyDescent="0.2">
      <c r="A123" s="45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32">
        <f t="shared" si="17"/>
        <v>0</v>
      </c>
      <c r="P123" s="66"/>
      <c r="R123" s="43"/>
    </row>
    <row r="124" spans="1:18" s="46" customFormat="1" hidden="1" x14ac:dyDescent="0.2">
      <c r="A124" s="28"/>
      <c r="B124" s="26" t="s">
        <v>207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>
        <f t="shared" si="17"/>
        <v>0</v>
      </c>
      <c r="P124" s="66"/>
      <c r="R124" s="43"/>
    </row>
    <row r="125" spans="1:18" s="46" customFormat="1" hidden="1" x14ac:dyDescent="0.2">
      <c r="A125" s="27">
        <v>1901</v>
      </c>
      <c r="B125" s="48" t="s">
        <v>208</v>
      </c>
      <c r="C125" s="30">
        <f>+Idrætsuniverset!C10</f>
        <v>0</v>
      </c>
      <c r="D125" s="30">
        <f>+Idrætsuniverset!D10</f>
        <v>0</v>
      </c>
      <c r="E125" s="30">
        <f>+Idrætsuniverset!E10</f>
        <v>0</v>
      </c>
      <c r="F125" s="30">
        <f>+Idrætsuniverset!F10</f>
        <v>0</v>
      </c>
      <c r="G125" s="30">
        <f>+Idrætsuniverset!G10</f>
        <v>0</v>
      </c>
      <c r="H125" s="30">
        <f>+Idrætsuniverset!H10</f>
        <v>0</v>
      </c>
      <c r="I125" s="30">
        <f>+Idrætsuniverset!I10</f>
        <v>0</v>
      </c>
      <c r="J125" s="30">
        <f>+Idrætsuniverset!J10</f>
        <v>0</v>
      </c>
      <c r="K125" s="30">
        <f>+Idrætsuniverset!K10</f>
        <v>0</v>
      </c>
      <c r="L125" s="30">
        <f>+Idrætsuniverset!L10</f>
        <v>0</v>
      </c>
      <c r="M125" s="30">
        <f>+Idrætsuniverset!M10</f>
        <v>0</v>
      </c>
      <c r="N125" s="30">
        <f>+Idrætsuniverset!N10</f>
        <v>0</v>
      </c>
      <c r="O125" s="32">
        <f t="shared" si="17"/>
        <v>0</v>
      </c>
      <c r="P125" s="66"/>
      <c r="R125" s="43"/>
    </row>
    <row r="126" spans="1:18" s="46" customFormat="1" hidden="1" x14ac:dyDescent="0.2">
      <c r="A126" s="27">
        <v>1903</v>
      </c>
      <c r="B126" s="48" t="s">
        <v>222</v>
      </c>
      <c r="C126" s="30">
        <f>+Idrætsuniverset!C8+Idrætsuniverset!C9</f>
        <v>0</v>
      </c>
      <c r="D126" s="30">
        <f>+Idrætsuniverset!D8+Idrætsuniverset!D9</f>
        <v>0</v>
      </c>
      <c r="E126" s="30">
        <f>+Idrætsuniverset!E8+Idrætsuniverset!E9</f>
        <v>0</v>
      </c>
      <c r="F126" s="30">
        <f>+Idrætsuniverset!F8+Idrætsuniverset!F9</f>
        <v>0</v>
      </c>
      <c r="G126" s="30">
        <f>+Idrætsuniverset!G8+Idrætsuniverset!G9</f>
        <v>0</v>
      </c>
      <c r="H126" s="30">
        <f>+Idrætsuniverset!H8+Idrætsuniverset!H9</f>
        <v>0</v>
      </c>
      <c r="I126" s="30">
        <f>+Idrætsuniverset!I8+Idrætsuniverset!I9</f>
        <v>0</v>
      </c>
      <c r="J126" s="30">
        <f>+Idrætsuniverset!J8+Idrætsuniverset!J9</f>
        <v>0</v>
      </c>
      <c r="K126" s="30">
        <f>+Idrætsuniverset!K8+Idrætsuniverset!K9</f>
        <v>0</v>
      </c>
      <c r="L126" s="30">
        <f>+Idrætsuniverset!L8+Idrætsuniverset!L9</f>
        <v>0</v>
      </c>
      <c r="M126" s="30">
        <f>+Idrætsuniverset!M8+Idrætsuniverset!M9</f>
        <v>0</v>
      </c>
      <c r="N126" s="30">
        <f>+Idrætsuniverset!N8+Idrætsuniverset!N9</f>
        <v>0</v>
      </c>
      <c r="O126" s="32">
        <f t="shared" si="17"/>
        <v>0</v>
      </c>
      <c r="P126" s="66"/>
      <c r="R126" s="43"/>
    </row>
    <row r="127" spans="1:18" s="46" customFormat="1" hidden="1" x14ac:dyDescent="0.2">
      <c r="A127" s="28"/>
      <c r="B127" s="26" t="s">
        <v>209</v>
      </c>
      <c r="C127" s="32">
        <f>SUM(C125:C126)</f>
        <v>0</v>
      </c>
      <c r="D127" s="32">
        <f t="shared" ref="D127:N127" si="23">SUM(D125:D126)</f>
        <v>0</v>
      </c>
      <c r="E127" s="32">
        <f t="shared" si="23"/>
        <v>0</v>
      </c>
      <c r="F127" s="32">
        <f t="shared" si="23"/>
        <v>0</v>
      </c>
      <c r="G127" s="32">
        <f t="shared" si="23"/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2">
        <f t="shared" si="23"/>
        <v>0</v>
      </c>
      <c r="L127" s="32">
        <f t="shared" si="23"/>
        <v>0</v>
      </c>
      <c r="M127" s="32">
        <f t="shared" si="23"/>
        <v>0</v>
      </c>
      <c r="N127" s="32">
        <f t="shared" si="23"/>
        <v>0</v>
      </c>
      <c r="O127" s="32">
        <f t="shared" si="17"/>
        <v>0</v>
      </c>
      <c r="P127" s="66"/>
      <c r="R127" s="43"/>
    </row>
    <row r="128" spans="1:18" s="46" customFormat="1" hidden="1" x14ac:dyDescent="0.2">
      <c r="A128" s="28"/>
      <c r="B128" s="26" t="s">
        <v>210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>
        <f t="shared" si="17"/>
        <v>0</v>
      </c>
      <c r="P128" s="66"/>
      <c r="R128" s="43"/>
    </row>
    <row r="129" spans="1:18" s="46" customFormat="1" hidden="1" x14ac:dyDescent="0.2">
      <c r="A129" s="27">
        <v>1911</v>
      </c>
      <c r="B129" s="48" t="s">
        <v>211</v>
      </c>
      <c r="C129" s="30">
        <f>+Idrætsuniverset!C13+Idrætsuniverset!C14+Idrætsuniverset!C15</f>
        <v>0</v>
      </c>
      <c r="D129" s="30">
        <f>+Idrætsuniverset!D13+Idrætsuniverset!D14+Idrætsuniverset!D15</f>
        <v>0</v>
      </c>
      <c r="E129" s="30">
        <f>+Idrætsuniverset!E13+Idrætsuniverset!E14+Idrætsuniverset!E15</f>
        <v>0</v>
      </c>
      <c r="F129" s="30">
        <f>+Idrætsuniverset!F13+Idrætsuniverset!F14+Idrætsuniverset!F15</f>
        <v>0</v>
      </c>
      <c r="G129" s="30">
        <f>+Idrætsuniverset!G13+Idrætsuniverset!G14+Idrætsuniverset!G15</f>
        <v>0</v>
      </c>
      <c r="H129" s="30">
        <f>+Idrætsuniverset!H13+Idrætsuniverset!H14+Idrætsuniverset!H15</f>
        <v>0</v>
      </c>
      <c r="I129" s="30">
        <f>+Idrætsuniverset!I13+Idrætsuniverset!I14+Idrætsuniverset!I15</f>
        <v>0</v>
      </c>
      <c r="J129" s="30">
        <f>+Idrætsuniverset!J13+Idrætsuniverset!J14+Idrætsuniverset!J15</f>
        <v>0</v>
      </c>
      <c r="K129" s="30">
        <f>+Idrætsuniverset!K13+Idrætsuniverset!K14+Idrætsuniverset!K15</f>
        <v>0</v>
      </c>
      <c r="L129" s="30">
        <f>+Idrætsuniverset!L13+Idrætsuniverset!L14+Idrætsuniverset!L15</f>
        <v>0</v>
      </c>
      <c r="M129" s="30">
        <f>+Idrætsuniverset!M13+Idrætsuniverset!M14+Idrætsuniverset!M15</f>
        <v>0</v>
      </c>
      <c r="N129" s="30">
        <f>+Idrætsuniverset!N13+Idrætsuniverset!N14+Idrætsuniverset!N15</f>
        <v>0</v>
      </c>
      <c r="O129" s="32">
        <f t="shared" si="17"/>
        <v>0</v>
      </c>
      <c r="P129" s="66"/>
      <c r="R129" s="43"/>
    </row>
    <row r="130" spans="1:18" s="46" customFormat="1" hidden="1" x14ac:dyDescent="0.2">
      <c r="A130" s="27">
        <v>1913</v>
      </c>
      <c r="B130" s="48" t="s">
        <v>212</v>
      </c>
      <c r="C130" s="30">
        <f>+Idrætsuniverset!C20+Idrætsuniverset!C22+Idrætsuniverset!C23+Idrætsuniverset!C24</f>
        <v>0</v>
      </c>
      <c r="D130" s="30">
        <f>+Idrætsuniverset!D20+Idrætsuniverset!D22+Idrætsuniverset!D23+Idrætsuniverset!D24</f>
        <v>0</v>
      </c>
      <c r="E130" s="30">
        <f>+Idrætsuniverset!E20+Idrætsuniverset!E22+Idrætsuniverset!E23+Idrætsuniverset!E24</f>
        <v>0</v>
      </c>
      <c r="F130" s="30">
        <f>+Idrætsuniverset!F20+Idrætsuniverset!F22+Idrætsuniverset!F23+Idrætsuniverset!F24</f>
        <v>0</v>
      </c>
      <c r="G130" s="30">
        <f>+Idrætsuniverset!G20+Idrætsuniverset!G22+Idrætsuniverset!G23+Idrætsuniverset!G24</f>
        <v>0</v>
      </c>
      <c r="H130" s="30">
        <f>+Idrætsuniverset!H20+Idrætsuniverset!H22+Idrætsuniverset!H23+Idrætsuniverset!H24</f>
        <v>0</v>
      </c>
      <c r="I130" s="30">
        <f>+Idrætsuniverset!I20+Idrætsuniverset!I22+Idrætsuniverset!I23+Idrætsuniverset!I24</f>
        <v>0</v>
      </c>
      <c r="J130" s="30">
        <f>+Idrætsuniverset!J20+Idrætsuniverset!J22+Idrætsuniverset!J23+Idrætsuniverset!J24</f>
        <v>0</v>
      </c>
      <c r="K130" s="30">
        <f>+Idrætsuniverset!K20+Idrætsuniverset!K22+Idrætsuniverset!K23+Idrætsuniverset!K24</f>
        <v>0</v>
      </c>
      <c r="L130" s="30">
        <f>+Idrætsuniverset!L20+Idrætsuniverset!L22+Idrætsuniverset!L23+Idrætsuniverset!L24</f>
        <v>0</v>
      </c>
      <c r="M130" s="30">
        <f>+Idrætsuniverset!M20+Idrætsuniverset!M22+Idrætsuniverset!M23+Idrætsuniverset!M24</f>
        <v>0</v>
      </c>
      <c r="N130" s="30">
        <f>+Idrætsuniverset!N20+Idrætsuniverset!N22+Idrætsuniverset!N23+Idrætsuniverset!N24</f>
        <v>0</v>
      </c>
      <c r="O130" s="32">
        <f t="shared" si="17"/>
        <v>0</v>
      </c>
      <c r="P130" s="66"/>
      <c r="R130" s="43"/>
    </row>
    <row r="131" spans="1:18" s="46" customFormat="1" hidden="1" x14ac:dyDescent="0.2">
      <c r="A131" s="27">
        <v>1915</v>
      </c>
      <c r="B131" s="48" t="s">
        <v>213</v>
      </c>
      <c r="C131" s="30">
        <f>+Idrætsuniverset!C25+Idrætsuniverset!C26</f>
        <v>0</v>
      </c>
      <c r="D131" s="30">
        <f>+Idrætsuniverset!D25+Idrætsuniverset!D26</f>
        <v>0</v>
      </c>
      <c r="E131" s="30">
        <f>+Idrætsuniverset!E25+Idrætsuniverset!E26</f>
        <v>0</v>
      </c>
      <c r="F131" s="30">
        <f>+Idrætsuniverset!F25+Idrætsuniverset!F26</f>
        <v>0</v>
      </c>
      <c r="G131" s="30">
        <f>+Idrætsuniverset!G25+Idrætsuniverset!G26</f>
        <v>0</v>
      </c>
      <c r="H131" s="30">
        <f>+Idrætsuniverset!H25+Idrætsuniverset!H26</f>
        <v>0</v>
      </c>
      <c r="I131" s="30">
        <f>+Idrætsuniverset!I25+Idrætsuniverset!I26</f>
        <v>0</v>
      </c>
      <c r="J131" s="30">
        <f>+Idrætsuniverset!J25+Idrætsuniverset!J26</f>
        <v>0</v>
      </c>
      <c r="K131" s="30">
        <f>+Idrætsuniverset!K25+Idrætsuniverset!K26</f>
        <v>0</v>
      </c>
      <c r="L131" s="30">
        <f>+Idrætsuniverset!L25+Idrætsuniverset!L26</f>
        <v>0</v>
      </c>
      <c r="M131" s="30">
        <f>+Idrætsuniverset!M25+Idrætsuniverset!M26</f>
        <v>0</v>
      </c>
      <c r="N131" s="30">
        <f>+Idrætsuniverset!N25+Idrætsuniverset!N26</f>
        <v>0</v>
      </c>
      <c r="O131" s="32">
        <f t="shared" si="17"/>
        <v>0</v>
      </c>
      <c r="P131" s="66"/>
      <c r="R131" s="43"/>
    </row>
    <row r="132" spans="1:18" s="46" customFormat="1" hidden="1" x14ac:dyDescent="0.2">
      <c r="A132" s="27">
        <v>1916</v>
      </c>
      <c r="B132" s="49" t="s">
        <v>214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2">
        <f t="shared" si="17"/>
        <v>0</v>
      </c>
      <c r="P132" s="66"/>
      <c r="R132" s="43"/>
    </row>
    <row r="133" spans="1:18" s="46" customFormat="1" hidden="1" x14ac:dyDescent="0.2">
      <c r="A133" s="27">
        <v>1917</v>
      </c>
      <c r="B133" s="48" t="s">
        <v>215</v>
      </c>
      <c r="C133" s="30">
        <f>+Idrætsuniverset!C19+Idrætsuniverset!C27</f>
        <v>0</v>
      </c>
      <c r="D133" s="30">
        <f>+Idrætsuniverset!D19+Idrætsuniverset!D27</f>
        <v>0</v>
      </c>
      <c r="E133" s="30">
        <f>+Idrætsuniverset!E19+Idrætsuniverset!E27</f>
        <v>0</v>
      </c>
      <c r="F133" s="30">
        <f>+Idrætsuniverset!F19+Idrætsuniverset!F27</f>
        <v>0</v>
      </c>
      <c r="G133" s="30">
        <f>+Idrætsuniverset!G19+Idrætsuniverset!G27</f>
        <v>0</v>
      </c>
      <c r="H133" s="30">
        <f>+Idrætsuniverset!H19+Idrætsuniverset!H27</f>
        <v>0</v>
      </c>
      <c r="I133" s="30">
        <f>+Idrætsuniverset!I19+Idrætsuniverset!I27</f>
        <v>0</v>
      </c>
      <c r="J133" s="30">
        <f>+Idrætsuniverset!J19+Idrætsuniverset!J27</f>
        <v>0</v>
      </c>
      <c r="K133" s="30">
        <f>+Idrætsuniverset!K19+Idrætsuniverset!K27</f>
        <v>0</v>
      </c>
      <c r="L133" s="30">
        <f>+Idrætsuniverset!L19+Idrætsuniverset!L27</f>
        <v>0</v>
      </c>
      <c r="M133" s="30">
        <f>+Idrætsuniverset!M19+Idrætsuniverset!M27</f>
        <v>0</v>
      </c>
      <c r="N133" s="30">
        <f>+Idrætsuniverset!N19+Idrætsuniverset!N27</f>
        <v>0</v>
      </c>
      <c r="O133" s="32">
        <f t="shared" si="17"/>
        <v>0</v>
      </c>
      <c r="P133" s="66"/>
      <c r="R133" s="43"/>
    </row>
    <row r="134" spans="1:18" s="46" customFormat="1" hidden="1" x14ac:dyDescent="0.2">
      <c r="A134" s="27">
        <v>1919</v>
      </c>
      <c r="B134" s="48" t="s">
        <v>216</v>
      </c>
      <c r="C134" s="30">
        <f>+Idrætsuniverset!C21</f>
        <v>4250</v>
      </c>
      <c r="D134" s="30">
        <f>+Idrætsuniverset!D21</f>
        <v>4250</v>
      </c>
      <c r="E134" s="30">
        <f>+Idrætsuniverset!E21</f>
        <v>4250</v>
      </c>
      <c r="F134" s="30">
        <f>+Idrætsuniverset!F21</f>
        <v>4250</v>
      </c>
      <c r="G134" s="30">
        <f>+Idrætsuniverset!G21</f>
        <v>4250</v>
      </c>
      <c r="H134" s="30">
        <f>+Idrætsuniverset!H21</f>
        <v>3250</v>
      </c>
      <c r="I134" s="30">
        <f>+Idrætsuniverset!I21</f>
        <v>3250</v>
      </c>
      <c r="J134" s="30">
        <f>+Idrætsuniverset!J21</f>
        <v>5250</v>
      </c>
      <c r="K134" s="30">
        <f>+Idrætsuniverset!K21</f>
        <v>4750</v>
      </c>
      <c r="L134" s="30">
        <f>+Idrætsuniverset!L21</f>
        <v>4250</v>
      </c>
      <c r="M134" s="30">
        <f>+Idrætsuniverset!M21</f>
        <v>4250</v>
      </c>
      <c r="N134" s="30">
        <f>+Idrætsuniverset!N21</f>
        <v>3750</v>
      </c>
      <c r="O134" s="32">
        <f t="shared" si="17"/>
        <v>50000</v>
      </c>
      <c r="P134" s="66"/>
      <c r="R134" s="43"/>
    </row>
    <row r="135" spans="1:18" s="46" customFormat="1" hidden="1" x14ac:dyDescent="0.2">
      <c r="A135" s="27">
        <v>1927</v>
      </c>
      <c r="B135" s="48" t="s">
        <v>217</v>
      </c>
      <c r="C135" s="30">
        <f>+Idrætsuniverset!C16</f>
        <v>0</v>
      </c>
      <c r="D135" s="30">
        <f>+Idrætsuniverset!D16</f>
        <v>0</v>
      </c>
      <c r="E135" s="30">
        <f>+Idrætsuniverset!E16</f>
        <v>0</v>
      </c>
      <c r="F135" s="30">
        <f>+Idrætsuniverset!F16</f>
        <v>0</v>
      </c>
      <c r="G135" s="30">
        <f>+Idrætsuniverset!G16</f>
        <v>0</v>
      </c>
      <c r="H135" s="30">
        <f>+Idrætsuniverset!H16</f>
        <v>0</v>
      </c>
      <c r="I135" s="30">
        <f>+Idrætsuniverset!I16</f>
        <v>0</v>
      </c>
      <c r="J135" s="30">
        <f>+Idrætsuniverset!J16</f>
        <v>0</v>
      </c>
      <c r="K135" s="30">
        <f>+Idrætsuniverset!K16</f>
        <v>0</v>
      </c>
      <c r="L135" s="30">
        <f>+Idrætsuniverset!L16</f>
        <v>0</v>
      </c>
      <c r="M135" s="30">
        <f>+Idrætsuniverset!M16</f>
        <v>0</v>
      </c>
      <c r="N135" s="30">
        <f>+Idrætsuniverset!N16</f>
        <v>0</v>
      </c>
      <c r="O135" s="32">
        <f t="shared" si="17"/>
        <v>0</v>
      </c>
      <c r="P135" s="66"/>
      <c r="R135" s="43"/>
    </row>
    <row r="136" spans="1:18" s="46" customFormat="1" hidden="1" x14ac:dyDescent="0.2">
      <c r="A136" s="27">
        <v>1928</v>
      </c>
      <c r="B136" s="48" t="s">
        <v>218</v>
      </c>
      <c r="C136" s="30">
        <f>+Idrætsuniverset!C17</f>
        <v>0</v>
      </c>
      <c r="D136" s="30">
        <f>+Idrætsuniverset!D17</f>
        <v>0</v>
      </c>
      <c r="E136" s="30">
        <f>+Idrætsuniverset!E17</f>
        <v>0</v>
      </c>
      <c r="F136" s="30">
        <f>+Idrætsuniverset!F17</f>
        <v>0</v>
      </c>
      <c r="G136" s="30">
        <f>+Idrætsuniverset!G17</f>
        <v>0</v>
      </c>
      <c r="H136" s="30">
        <f>+Idrætsuniverset!H17</f>
        <v>0</v>
      </c>
      <c r="I136" s="30">
        <f>+Idrætsuniverset!I17</f>
        <v>0</v>
      </c>
      <c r="J136" s="30">
        <f>+Idrætsuniverset!J17</f>
        <v>0</v>
      </c>
      <c r="K136" s="30">
        <f>+Idrætsuniverset!K17</f>
        <v>0</v>
      </c>
      <c r="L136" s="30">
        <f>+Idrætsuniverset!L17</f>
        <v>0</v>
      </c>
      <c r="M136" s="30">
        <f>+Idrætsuniverset!M17</f>
        <v>0</v>
      </c>
      <c r="N136" s="30">
        <f>+Idrætsuniverset!N17</f>
        <v>0</v>
      </c>
      <c r="O136" s="32">
        <f t="shared" si="17"/>
        <v>0</v>
      </c>
      <c r="P136" s="66"/>
      <c r="R136" s="43"/>
    </row>
    <row r="137" spans="1:18" s="46" customFormat="1" hidden="1" x14ac:dyDescent="0.2">
      <c r="A137" s="27">
        <v>1929</v>
      </c>
      <c r="B137" s="48" t="s">
        <v>219</v>
      </c>
      <c r="C137" s="30">
        <f>+Idrætsuniverset!C18</f>
        <v>0</v>
      </c>
      <c r="D137" s="30">
        <f>+Idrætsuniverset!D18</f>
        <v>0</v>
      </c>
      <c r="E137" s="30">
        <f>+Idrætsuniverset!E18</f>
        <v>0</v>
      </c>
      <c r="F137" s="30">
        <f>+Idrætsuniverset!F18</f>
        <v>0</v>
      </c>
      <c r="G137" s="30">
        <f>+Idrætsuniverset!G18</f>
        <v>0</v>
      </c>
      <c r="H137" s="30">
        <f>+Idrætsuniverset!H18</f>
        <v>0</v>
      </c>
      <c r="I137" s="30">
        <f>+Idrætsuniverset!I18</f>
        <v>0</v>
      </c>
      <c r="J137" s="30">
        <f>+Idrætsuniverset!J18</f>
        <v>0</v>
      </c>
      <c r="K137" s="30">
        <f>+Idrætsuniverset!K18</f>
        <v>0</v>
      </c>
      <c r="L137" s="30">
        <f>+Idrætsuniverset!L18</f>
        <v>0</v>
      </c>
      <c r="M137" s="30">
        <f>+Idrætsuniverset!M18</f>
        <v>0</v>
      </c>
      <c r="N137" s="30">
        <f>+Idrætsuniverset!N18</f>
        <v>0</v>
      </c>
      <c r="O137" s="32">
        <f t="shared" si="17"/>
        <v>0</v>
      </c>
      <c r="P137" s="66"/>
      <c r="R137" s="43"/>
    </row>
    <row r="138" spans="1:18" s="46" customFormat="1" hidden="1" x14ac:dyDescent="0.2">
      <c r="A138" s="28"/>
      <c r="B138" s="26" t="s">
        <v>220</v>
      </c>
      <c r="C138" s="32">
        <f>SUM(C129:C137)</f>
        <v>4250</v>
      </c>
      <c r="D138" s="32">
        <f t="shared" ref="D138:N138" si="24">SUM(D129:D137)</f>
        <v>4250</v>
      </c>
      <c r="E138" s="32">
        <f t="shared" si="24"/>
        <v>4250</v>
      </c>
      <c r="F138" s="32">
        <f t="shared" si="24"/>
        <v>4250</v>
      </c>
      <c r="G138" s="32">
        <f t="shared" si="24"/>
        <v>4250</v>
      </c>
      <c r="H138" s="32">
        <f t="shared" si="24"/>
        <v>3250</v>
      </c>
      <c r="I138" s="32">
        <f t="shared" si="24"/>
        <v>3250</v>
      </c>
      <c r="J138" s="32">
        <f t="shared" si="24"/>
        <v>5250</v>
      </c>
      <c r="K138" s="32">
        <f t="shared" si="24"/>
        <v>4750</v>
      </c>
      <c r="L138" s="32">
        <f t="shared" si="24"/>
        <v>4250</v>
      </c>
      <c r="M138" s="32">
        <f t="shared" si="24"/>
        <v>4250</v>
      </c>
      <c r="N138" s="32">
        <f t="shared" si="24"/>
        <v>3750</v>
      </c>
      <c r="O138" s="32">
        <f t="shared" si="17"/>
        <v>50000</v>
      </c>
      <c r="P138" s="66"/>
      <c r="R138" s="43"/>
    </row>
    <row r="139" spans="1:18" s="46" customFormat="1" x14ac:dyDescent="0.2">
      <c r="A139" s="28"/>
      <c r="B139" s="26" t="s">
        <v>221</v>
      </c>
      <c r="C139" s="32">
        <f>+C127-C138</f>
        <v>-4250</v>
      </c>
      <c r="D139" s="32">
        <f t="shared" ref="D139:N139" si="25">+D127-D138</f>
        <v>-4250</v>
      </c>
      <c r="E139" s="32">
        <f t="shared" si="25"/>
        <v>-4250</v>
      </c>
      <c r="F139" s="32">
        <f t="shared" si="25"/>
        <v>-4250</v>
      </c>
      <c r="G139" s="32">
        <f t="shared" si="25"/>
        <v>-4250</v>
      </c>
      <c r="H139" s="32">
        <f t="shared" si="25"/>
        <v>-3250</v>
      </c>
      <c r="I139" s="32">
        <f t="shared" si="25"/>
        <v>-3250</v>
      </c>
      <c r="J139" s="32">
        <f t="shared" si="25"/>
        <v>-5250</v>
      </c>
      <c r="K139" s="32">
        <f t="shared" si="25"/>
        <v>-4750</v>
      </c>
      <c r="L139" s="32">
        <f t="shared" si="25"/>
        <v>-4250</v>
      </c>
      <c r="M139" s="32">
        <f t="shared" si="25"/>
        <v>-4250</v>
      </c>
      <c r="N139" s="32">
        <f t="shared" si="25"/>
        <v>-3750</v>
      </c>
      <c r="O139" s="32">
        <f t="shared" si="17"/>
        <v>-50000</v>
      </c>
      <c r="P139" s="66">
        <v>0</v>
      </c>
      <c r="R139" s="43"/>
    </row>
    <row r="140" spans="1:18" s="46" customFormat="1" hidden="1" x14ac:dyDescent="0.2">
      <c r="A140" s="45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32">
        <f t="shared" si="17"/>
        <v>0</v>
      </c>
      <c r="P140" s="66"/>
      <c r="R140" s="43"/>
    </row>
    <row r="141" spans="1:18" s="26" customFormat="1" ht="12.75" hidden="1" customHeight="1" x14ac:dyDescent="0.2">
      <c r="A141" s="28"/>
      <c r="B141" s="26" t="s">
        <v>161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>
        <f t="shared" si="17"/>
        <v>0</v>
      </c>
      <c r="P141" s="64"/>
      <c r="R141" s="43"/>
    </row>
    <row r="142" spans="1:18" ht="12.75" hidden="1" customHeight="1" x14ac:dyDescent="0.2">
      <c r="A142" s="27">
        <v>2001</v>
      </c>
      <c r="B142" s="25" t="s">
        <v>162</v>
      </c>
      <c r="C142" s="30">
        <f>+Volleyball!C10</f>
        <v>0</v>
      </c>
      <c r="D142" s="30">
        <f>+Volleyball!D10</f>
        <v>0</v>
      </c>
      <c r="E142" s="30">
        <f>+Volleyball!E10</f>
        <v>0</v>
      </c>
      <c r="F142" s="30">
        <f>+Volleyball!F10</f>
        <v>0</v>
      </c>
      <c r="G142" s="30">
        <f>+Volleyball!G10</f>
        <v>0</v>
      </c>
      <c r="H142" s="30">
        <f>+Volleyball!H10</f>
        <v>10000</v>
      </c>
      <c r="I142" s="30">
        <f>+Volleyball!I10</f>
        <v>0</v>
      </c>
      <c r="J142" s="30">
        <f>+Volleyball!J10</f>
        <v>0</v>
      </c>
      <c r="K142" s="30">
        <f>+Volleyball!K10</f>
        <v>0</v>
      </c>
      <c r="L142" s="30">
        <f>+Volleyball!L10</f>
        <v>10000</v>
      </c>
      <c r="M142" s="30">
        <f>+Volleyball!M10</f>
        <v>0</v>
      </c>
      <c r="N142" s="30">
        <f>+Volleyball!N10</f>
        <v>0</v>
      </c>
      <c r="O142" s="32">
        <f t="shared" si="17"/>
        <v>20000</v>
      </c>
      <c r="P142" s="64"/>
      <c r="R142" s="43"/>
    </row>
    <row r="143" spans="1:18" ht="12.75" hidden="1" customHeight="1" x14ac:dyDescent="0.2">
      <c r="A143" s="27">
        <v>2003</v>
      </c>
      <c r="B143" s="25" t="s">
        <v>163</v>
      </c>
      <c r="C143" s="30">
        <f>+Volleyball!C8+Volleyball!C9</f>
        <v>0</v>
      </c>
      <c r="D143" s="30">
        <f>+Volleyball!D8+Volleyball!D9</f>
        <v>0</v>
      </c>
      <c r="E143" s="30">
        <f>+Volleyball!E8+Volleyball!E9</f>
        <v>0</v>
      </c>
      <c r="F143" s="30">
        <f>+Volleyball!F8+Volleyball!F9</f>
        <v>0</v>
      </c>
      <c r="G143" s="30">
        <f>+Volleyball!G8+Volleyball!G9</f>
        <v>0</v>
      </c>
      <c r="H143" s="30">
        <f>+Volleyball!H8+Volleyball!H9</f>
        <v>0</v>
      </c>
      <c r="I143" s="30">
        <f>+Volleyball!I8+Volleyball!I9</f>
        <v>0</v>
      </c>
      <c r="J143" s="30">
        <f>+Volleyball!J8+Volleyball!J9</f>
        <v>0</v>
      </c>
      <c r="K143" s="30">
        <f>+Volleyball!K8+Volleyball!K9</f>
        <v>0</v>
      </c>
      <c r="L143" s="30">
        <f>+Volleyball!L8+Volleyball!L9</f>
        <v>0</v>
      </c>
      <c r="M143" s="30">
        <f>+Volleyball!M8+Volleyball!M9</f>
        <v>19000</v>
      </c>
      <c r="N143" s="30">
        <f>+Volleyball!N8+Volleyball!N9</f>
        <v>0</v>
      </c>
      <c r="O143" s="32">
        <f t="shared" si="17"/>
        <v>19000</v>
      </c>
      <c r="P143" s="64"/>
      <c r="R143" s="43"/>
    </row>
    <row r="144" spans="1:18" s="26" customFormat="1" ht="12.75" hidden="1" customHeight="1" x14ac:dyDescent="0.2">
      <c r="A144" s="28"/>
      <c r="B144" s="26" t="s">
        <v>164</v>
      </c>
      <c r="C144" s="32">
        <f>SUM(C142:C143)</f>
        <v>0</v>
      </c>
      <c r="D144" s="32">
        <f t="shared" ref="D144:N144" si="26">SUM(D142:D143)</f>
        <v>0</v>
      </c>
      <c r="E144" s="32">
        <f t="shared" si="26"/>
        <v>0</v>
      </c>
      <c r="F144" s="32">
        <f t="shared" si="26"/>
        <v>0</v>
      </c>
      <c r="G144" s="32">
        <f t="shared" si="26"/>
        <v>0</v>
      </c>
      <c r="H144" s="32">
        <f t="shared" si="26"/>
        <v>10000</v>
      </c>
      <c r="I144" s="32">
        <f t="shared" si="26"/>
        <v>0</v>
      </c>
      <c r="J144" s="32">
        <f t="shared" si="26"/>
        <v>0</v>
      </c>
      <c r="K144" s="32">
        <f t="shared" si="26"/>
        <v>0</v>
      </c>
      <c r="L144" s="32">
        <f t="shared" si="26"/>
        <v>10000</v>
      </c>
      <c r="M144" s="32">
        <f t="shared" si="26"/>
        <v>19000</v>
      </c>
      <c r="N144" s="32">
        <f t="shared" si="26"/>
        <v>0</v>
      </c>
      <c r="O144" s="32">
        <f t="shared" si="17"/>
        <v>39000</v>
      </c>
      <c r="P144" s="64"/>
      <c r="R144" s="43"/>
    </row>
    <row r="145" spans="1:19" s="26" customFormat="1" ht="12.75" hidden="1" customHeight="1" x14ac:dyDescent="0.2">
      <c r="A145" s="28"/>
      <c r="B145" s="26" t="s">
        <v>165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>
        <f t="shared" si="17"/>
        <v>0</v>
      </c>
      <c r="P145" s="64"/>
      <c r="R145" s="43"/>
    </row>
    <row r="146" spans="1:19" ht="12.75" hidden="1" customHeight="1" x14ac:dyDescent="0.2">
      <c r="A146" s="27">
        <v>2011</v>
      </c>
      <c r="B146" s="25" t="s">
        <v>166</v>
      </c>
      <c r="C146" s="30">
        <f>+Volleyball!C13+Volleyball!C14+Volleyball!C15</f>
        <v>0</v>
      </c>
      <c r="D146" s="30">
        <f>+Volleyball!D13+Volleyball!D14+Volleyball!D15</f>
        <v>0</v>
      </c>
      <c r="E146" s="30">
        <f>+Volleyball!E13+Volleyball!E14+Volleyball!E15</f>
        <v>0</v>
      </c>
      <c r="F146" s="30">
        <f>+Volleyball!F13+Volleyball!F14+Volleyball!F15</f>
        <v>0</v>
      </c>
      <c r="G146" s="30">
        <f>+Volleyball!G13+Volleyball!G14+Volleyball!G15</f>
        <v>0</v>
      </c>
      <c r="H146" s="30">
        <f>+Volleyball!H13+Volleyball!H14+Volleyball!H15</f>
        <v>9100</v>
      </c>
      <c r="I146" s="30">
        <f>+Volleyball!I13+Volleyball!I14+Volleyball!I15</f>
        <v>0</v>
      </c>
      <c r="J146" s="30">
        <f>+Volleyball!J13+Volleyball!J14+Volleyball!J15</f>
        <v>0</v>
      </c>
      <c r="K146" s="30">
        <f>+Volleyball!K13+Volleyball!K14+Volleyball!K15</f>
        <v>0</v>
      </c>
      <c r="L146" s="30">
        <f>+Volleyball!L13+Volleyball!L14+Volleyball!L15</f>
        <v>10000</v>
      </c>
      <c r="M146" s="30">
        <f>+Volleyball!M13+Volleyball!M14+Volleyball!M15</f>
        <v>0</v>
      </c>
      <c r="N146" s="30">
        <f>+Volleyball!N13+Volleyball!N14+Volleyball!N15</f>
        <v>0</v>
      </c>
      <c r="O146" s="32">
        <f t="shared" si="17"/>
        <v>19100</v>
      </c>
      <c r="P146" s="64"/>
      <c r="R146" s="43"/>
    </row>
    <row r="147" spans="1:19" ht="12.75" hidden="1" customHeight="1" x14ac:dyDescent="0.2">
      <c r="A147" s="27">
        <v>2013</v>
      </c>
      <c r="B147" s="25" t="s">
        <v>167</v>
      </c>
      <c r="C147" s="30">
        <f>+Volleyball!C20+Volleyball!C22+Volleyball!C23+Volleyball!C24</f>
        <v>0</v>
      </c>
      <c r="D147" s="30">
        <f>+Volleyball!D20+Volleyball!D22+Volleyball!D23+Volleyball!D24</f>
        <v>0</v>
      </c>
      <c r="E147" s="30">
        <f>+Volleyball!E20+Volleyball!E22+Volleyball!E23+Volleyball!E24</f>
        <v>0</v>
      </c>
      <c r="F147" s="30">
        <f>+Volleyball!F20+Volleyball!F22+Volleyball!F23+Volleyball!F24</f>
        <v>0</v>
      </c>
      <c r="G147" s="30">
        <f>+Volleyball!G20+Volleyball!G22+Volleyball!G23+Volleyball!G24</f>
        <v>0</v>
      </c>
      <c r="H147" s="30">
        <f>+Volleyball!H20+Volleyball!H22+Volleyball!H23+Volleyball!H24</f>
        <v>0</v>
      </c>
      <c r="I147" s="30">
        <f>+Volleyball!I20+Volleyball!I22+Volleyball!I23+Volleyball!I24</f>
        <v>0</v>
      </c>
      <c r="J147" s="30">
        <f>+Volleyball!J20+Volleyball!J22+Volleyball!J23+Volleyball!J24</f>
        <v>0</v>
      </c>
      <c r="K147" s="30">
        <f>+Volleyball!K20+Volleyball!K22+Volleyball!K23+Volleyball!K24</f>
        <v>0</v>
      </c>
      <c r="L147" s="30">
        <f>+Volleyball!L20+Volleyball!L22+Volleyball!L23+Volleyball!L24</f>
        <v>1500</v>
      </c>
      <c r="M147" s="30">
        <f>+Volleyball!M20+Volleyball!M22+Volleyball!M23+Volleyball!M24</f>
        <v>0</v>
      </c>
      <c r="N147" s="30">
        <f>+Volleyball!N20+Volleyball!N22+Volleyball!N23+Volleyball!N24</f>
        <v>0</v>
      </c>
      <c r="O147" s="32">
        <f t="shared" si="17"/>
        <v>1500</v>
      </c>
      <c r="P147" s="64"/>
      <c r="R147" s="43"/>
    </row>
    <row r="148" spans="1:19" ht="12.75" hidden="1" customHeight="1" x14ac:dyDescent="0.2">
      <c r="A148" s="27">
        <v>2015</v>
      </c>
      <c r="B148" s="25" t="s">
        <v>168</v>
      </c>
      <c r="C148" s="30">
        <f>+Volleyball!C25+Volleyball!C26</f>
        <v>0</v>
      </c>
      <c r="D148" s="30">
        <f>+Volleyball!D25+Volleyball!D26</f>
        <v>0</v>
      </c>
      <c r="E148" s="30">
        <f>+Volleyball!E25+Volleyball!E26</f>
        <v>1200</v>
      </c>
      <c r="F148" s="30">
        <f>+Volleyball!F25+Volleyball!F26</f>
        <v>0</v>
      </c>
      <c r="G148" s="30">
        <f>+Volleyball!G25+Volleyball!G26</f>
        <v>0</v>
      </c>
      <c r="H148" s="30">
        <f>+Volleyball!H25+Volleyball!H26</f>
        <v>0</v>
      </c>
      <c r="I148" s="30">
        <f>+Volleyball!I25+Volleyball!I26</f>
        <v>0</v>
      </c>
      <c r="J148" s="30">
        <f>+Volleyball!J25+Volleyball!J26</f>
        <v>0</v>
      </c>
      <c r="K148" s="30">
        <f>+Volleyball!K25+Volleyball!K26</f>
        <v>0</v>
      </c>
      <c r="L148" s="30">
        <f>+Volleyball!L25+Volleyball!L26</f>
        <v>0</v>
      </c>
      <c r="M148" s="30">
        <f>+Volleyball!M25+Volleyball!M26</f>
        <v>0</v>
      </c>
      <c r="N148" s="30">
        <f>+Volleyball!N25+Volleyball!N26</f>
        <v>0</v>
      </c>
      <c r="O148" s="32">
        <f t="shared" si="17"/>
        <v>1200</v>
      </c>
      <c r="P148" s="64"/>
      <c r="R148" s="43"/>
    </row>
    <row r="149" spans="1:19" ht="12.75" hidden="1" customHeight="1" x14ac:dyDescent="0.2">
      <c r="A149" s="27">
        <v>2016</v>
      </c>
      <c r="B149" s="31" t="s">
        <v>169</v>
      </c>
      <c r="O149" s="32">
        <f t="shared" si="17"/>
        <v>0</v>
      </c>
      <c r="P149" s="64"/>
      <c r="R149" s="43"/>
    </row>
    <row r="150" spans="1:19" ht="12.75" hidden="1" customHeight="1" x14ac:dyDescent="0.2">
      <c r="A150" s="27">
        <v>2017</v>
      </c>
      <c r="B150" s="25" t="s">
        <v>170</v>
      </c>
      <c r="C150" s="30">
        <f>+Volleyball!C19+Volleyball!C27</f>
        <v>0</v>
      </c>
      <c r="D150" s="30">
        <f>+Volleyball!D19+Volleyball!D27</f>
        <v>0</v>
      </c>
      <c r="E150" s="30">
        <f>+Volleyball!E19+Volleyball!E27</f>
        <v>0</v>
      </c>
      <c r="F150" s="30">
        <f>+Volleyball!F19+Volleyball!F27</f>
        <v>0</v>
      </c>
      <c r="G150" s="30">
        <f>+Volleyball!G19+Volleyball!G27</f>
        <v>0</v>
      </c>
      <c r="H150" s="30">
        <f>+Volleyball!H19+Volleyball!H27</f>
        <v>1500</v>
      </c>
      <c r="I150" s="30">
        <f>+Volleyball!I19+Volleyball!I27</f>
        <v>0</v>
      </c>
      <c r="J150" s="30">
        <f>+Volleyball!J19+Volleyball!J27</f>
        <v>0</v>
      </c>
      <c r="K150" s="30">
        <f>+Volleyball!K19+Volleyball!K27</f>
        <v>0</v>
      </c>
      <c r="L150" s="30">
        <f>+Volleyball!L19+Volleyball!L27</f>
        <v>1500</v>
      </c>
      <c r="M150" s="30">
        <f>+Volleyball!M19+Volleyball!M27</f>
        <v>0</v>
      </c>
      <c r="N150" s="30">
        <f>+Volleyball!N19+Volleyball!N27</f>
        <v>0</v>
      </c>
      <c r="O150" s="32">
        <f t="shared" si="17"/>
        <v>3000</v>
      </c>
      <c r="P150" s="64"/>
      <c r="R150" s="43"/>
    </row>
    <row r="151" spans="1:19" ht="12.75" hidden="1" customHeight="1" x14ac:dyDescent="0.2">
      <c r="A151" s="27">
        <v>2019</v>
      </c>
      <c r="B151" s="25" t="s">
        <v>171</v>
      </c>
      <c r="C151" s="30">
        <f>+Volleyball!C21</f>
        <v>0</v>
      </c>
      <c r="D151" s="30">
        <f>+Volleyball!D21</f>
        <v>0</v>
      </c>
      <c r="E151" s="30">
        <f>+Volleyball!E21</f>
        <v>0</v>
      </c>
      <c r="F151" s="30">
        <f>+Volleyball!F21</f>
        <v>0</v>
      </c>
      <c r="G151" s="30">
        <f>+Volleyball!G21</f>
        <v>0</v>
      </c>
      <c r="H151" s="30">
        <f>+Volleyball!H21</f>
        <v>0</v>
      </c>
      <c r="I151" s="30">
        <f>+Volleyball!I21</f>
        <v>0</v>
      </c>
      <c r="J151" s="30">
        <f>+Volleyball!J21</f>
        <v>0</v>
      </c>
      <c r="K151" s="30">
        <f>+Volleyball!K21</f>
        <v>0</v>
      </c>
      <c r="L151" s="30">
        <f>+Volleyball!L21</f>
        <v>0</v>
      </c>
      <c r="M151" s="30">
        <f>+Volleyball!M21</f>
        <v>19000</v>
      </c>
      <c r="N151" s="30">
        <f>+Volleyball!N21</f>
        <v>0</v>
      </c>
      <c r="O151" s="32">
        <f t="shared" si="17"/>
        <v>19000</v>
      </c>
      <c r="P151" s="64"/>
      <c r="R151" s="43"/>
    </row>
    <row r="152" spans="1:19" ht="12.75" hidden="1" customHeight="1" x14ac:dyDescent="0.2">
      <c r="A152" s="27">
        <v>2027</v>
      </c>
      <c r="B152" s="25" t="s">
        <v>172</v>
      </c>
      <c r="C152" s="30">
        <f>+Volleyball!C16</f>
        <v>0</v>
      </c>
      <c r="D152" s="30">
        <f>+Volleyball!D16</f>
        <v>0</v>
      </c>
      <c r="E152" s="30">
        <f>+Volleyball!E16</f>
        <v>0</v>
      </c>
      <c r="F152" s="30">
        <f>+Volleyball!F16</f>
        <v>0</v>
      </c>
      <c r="G152" s="30">
        <f>+Volleyball!G16</f>
        <v>0</v>
      </c>
      <c r="H152" s="30">
        <f>+Volleyball!H16</f>
        <v>16500</v>
      </c>
      <c r="I152" s="30">
        <f>+Volleyball!I16</f>
        <v>0</v>
      </c>
      <c r="J152" s="30">
        <f>+Volleyball!J16</f>
        <v>0</v>
      </c>
      <c r="K152" s="30">
        <f>+Volleyball!K16</f>
        <v>0</v>
      </c>
      <c r="L152" s="30">
        <f>+Volleyball!L16</f>
        <v>30000</v>
      </c>
      <c r="M152" s="30">
        <f>+Volleyball!M16</f>
        <v>0</v>
      </c>
      <c r="N152" s="30">
        <f>+Volleyball!N16</f>
        <v>0</v>
      </c>
      <c r="O152" s="32">
        <f t="shared" si="17"/>
        <v>46500</v>
      </c>
      <c r="P152" s="64"/>
      <c r="R152" s="43"/>
    </row>
    <row r="153" spans="1:19" ht="12.75" hidden="1" customHeight="1" x14ac:dyDescent="0.2">
      <c r="A153" s="27">
        <v>2028</v>
      </c>
      <c r="B153" s="25" t="s">
        <v>173</v>
      </c>
      <c r="C153" s="30">
        <f>+Volleyball!C17</f>
        <v>0</v>
      </c>
      <c r="D153" s="30">
        <f>+Volleyball!D17</f>
        <v>0</v>
      </c>
      <c r="E153" s="30">
        <f>+Volleyball!E17</f>
        <v>0</v>
      </c>
      <c r="F153" s="30">
        <f>+Volleyball!F17</f>
        <v>0</v>
      </c>
      <c r="G153" s="30">
        <f>+Volleyball!G17</f>
        <v>0</v>
      </c>
      <c r="H153" s="30">
        <f>+Volleyball!H17</f>
        <v>0</v>
      </c>
      <c r="I153" s="30">
        <f>+Volleyball!I17</f>
        <v>0</v>
      </c>
      <c r="J153" s="30">
        <f>+Volleyball!J17</f>
        <v>0</v>
      </c>
      <c r="K153" s="30">
        <f>+Volleyball!K17</f>
        <v>0</v>
      </c>
      <c r="L153" s="30">
        <f>+Volleyball!L17</f>
        <v>0</v>
      </c>
      <c r="M153" s="30">
        <f>+Volleyball!M17</f>
        <v>0</v>
      </c>
      <c r="N153" s="30">
        <f>+Volleyball!N17</f>
        <v>0</v>
      </c>
      <c r="O153" s="32">
        <f t="shared" si="17"/>
        <v>0</v>
      </c>
      <c r="P153" s="64"/>
      <c r="R153" s="43"/>
    </row>
    <row r="154" spans="1:19" ht="12.75" hidden="1" customHeight="1" x14ac:dyDescent="0.2">
      <c r="A154" s="27">
        <v>2029</v>
      </c>
      <c r="B154" s="25" t="s">
        <v>174</v>
      </c>
      <c r="C154" s="30">
        <f>+Volleyball!C18</f>
        <v>0</v>
      </c>
      <c r="D154" s="30">
        <f>+Volleyball!D18</f>
        <v>0</v>
      </c>
      <c r="E154" s="30">
        <f>+Volleyball!E18</f>
        <v>0</v>
      </c>
      <c r="F154" s="30">
        <f>+Volleyball!F18</f>
        <v>0</v>
      </c>
      <c r="G154" s="30">
        <f>+Volleyball!G18</f>
        <v>0</v>
      </c>
      <c r="H154" s="30">
        <f>+Volleyball!H18</f>
        <v>0</v>
      </c>
      <c r="I154" s="30">
        <f>+Volleyball!I18</f>
        <v>0</v>
      </c>
      <c r="J154" s="30">
        <f>+Volleyball!J18</f>
        <v>0</v>
      </c>
      <c r="K154" s="30">
        <f>+Volleyball!K18</f>
        <v>0</v>
      </c>
      <c r="L154" s="30">
        <f>+Volleyball!L18</f>
        <v>0</v>
      </c>
      <c r="M154" s="30">
        <f>+Volleyball!M18</f>
        <v>0</v>
      </c>
      <c r="N154" s="30">
        <f>+Volleyball!N18</f>
        <v>0</v>
      </c>
      <c r="O154" s="32">
        <f t="shared" si="17"/>
        <v>0</v>
      </c>
      <c r="P154" s="64"/>
      <c r="R154" s="43"/>
    </row>
    <row r="155" spans="1:19" s="26" customFormat="1" ht="12.75" hidden="1" customHeight="1" x14ac:dyDescent="0.2">
      <c r="A155" s="28"/>
      <c r="B155" s="26" t="s">
        <v>175</v>
      </c>
      <c r="C155" s="32">
        <f>SUM(C146:C154)</f>
        <v>0</v>
      </c>
      <c r="D155" s="32">
        <f t="shared" ref="D155:N155" si="27">SUM(D146:D154)</f>
        <v>0</v>
      </c>
      <c r="E155" s="32">
        <f t="shared" si="27"/>
        <v>1200</v>
      </c>
      <c r="F155" s="32">
        <f t="shared" si="27"/>
        <v>0</v>
      </c>
      <c r="G155" s="32">
        <f t="shared" si="27"/>
        <v>0</v>
      </c>
      <c r="H155" s="32">
        <f t="shared" si="27"/>
        <v>27100</v>
      </c>
      <c r="I155" s="32">
        <f t="shared" si="27"/>
        <v>0</v>
      </c>
      <c r="J155" s="32">
        <f t="shared" si="27"/>
        <v>0</v>
      </c>
      <c r="K155" s="32">
        <f t="shared" si="27"/>
        <v>0</v>
      </c>
      <c r="L155" s="32">
        <f t="shared" si="27"/>
        <v>43000</v>
      </c>
      <c r="M155" s="32">
        <f t="shared" si="27"/>
        <v>19000</v>
      </c>
      <c r="N155" s="32">
        <f t="shared" si="27"/>
        <v>0</v>
      </c>
      <c r="O155" s="32">
        <f t="shared" si="17"/>
        <v>90300</v>
      </c>
      <c r="P155" s="64"/>
      <c r="R155" s="43"/>
    </row>
    <row r="156" spans="1:19" s="26" customFormat="1" x14ac:dyDescent="0.2">
      <c r="A156" s="28"/>
      <c r="B156" s="26" t="s">
        <v>176</v>
      </c>
      <c r="C156" s="32">
        <f>+C144-C155</f>
        <v>0</v>
      </c>
      <c r="D156" s="32">
        <f t="shared" ref="D156:N156" si="28">+D144-D155</f>
        <v>0</v>
      </c>
      <c r="E156" s="32">
        <f t="shared" si="28"/>
        <v>-1200</v>
      </c>
      <c r="F156" s="32">
        <f t="shared" si="28"/>
        <v>0</v>
      </c>
      <c r="G156" s="32">
        <f t="shared" si="28"/>
        <v>0</v>
      </c>
      <c r="H156" s="32">
        <f t="shared" si="28"/>
        <v>-17100</v>
      </c>
      <c r="I156" s="32">
        <f t="shared" si="28"/>
        <v>0</v>
      </c>
      <c r="J156" s="32">
        <f t="shared" si="28"/>
        <v>0</v>
      </c>
      <c r="K156" s="32">
        <f t="shared" si="28"/>
        <v>0</v>
      </c>
      <c r="L156" s="32">
        <f t="shared" si="28"/>
        <v>-33000</v>
      </c>
      <c r="M156" s="32">
        <f t="shared" si="28"/>
        <v>0</v>
      </c>
      <c r="N156" s="32">
        <f t="shared" si="28"/>
        <v>0</v>
      </c>
      <c r="O156" s="32">
        <f t="shared" si="17"/>
        <v>-51300</v>
      </c>
      <c r="P156" s="64">
        <v>-41800</v>
      </c>
      <c r="R156" s="43"/>
      <c r="S156" s="40"/>
    </row>
    <row r="157" spans="1:19" s="26" customFormat="1" ht="12.75" hidden="1" customHeight="1" x14ac:dyDescent="0.2">
      <c r="A157" s="28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>
        <f t="shared" si="17"/>
        <v>0</v>
      </c>
      <c r="P157" s="64"/>
      <c r="R157" s="43"/>
    </row>
    <row r="158" spans="1:19" s="26" customFormat="1" ht="12.75" hidden="1" customHeight="1" x14ac:dyDescent="0.2">
      <c r="A158" s="28"/>
      <c r="B158" s="26" t="s">
        <v>177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>
        <f t="shared" si="17"/>
        <v>0</v>
      </c>
      <c r="P158" s="64"/>
      <c r="R158" s="43"/>
    </row>
    <row r="159" spans="1:19" ht="12.75" hidden="1" customHeight="1" x14ac:dyDescent="0.2">
      <c r="A159" s="27">
        <v>2101</v>
      </c>
      <c r="B159" s="25" t="s">
        <v>194</v>
      </c>
      <c r="C159" s="30">
        <f>+Svømning!C10</f>
        <v>0</v>
      </c>
      <c r="D159" s="30">
        <f>+Svømning!D10</f>
        <v>0</v>
      </c>
      <c r="E159" s="30">
        <f>+Svømning!E10</f>
        <v>0</v>
      </c>
      <c r="F159" s="30">
        <f>+Svømning!F10</f>
        <v>0</v>
      </c>
      <c r="G159" s="30">
        <f>+Svømning!G10</f>
        <v>0</v>
      </c>
      <c r="H159" s="30">
        <f>+Svømning!H10</f>
        <v>0</v>
      </c>
      <c r="I159" s="30">
        <f>+Svømning!I10</f>
        <v>0</v>
      </c>
      <c r="J159" s="30">
        <f>+Svømning!J10</f>
        <v>0</v>
      </c>
      <c r="K159" s="30">
        <f>+Svømning!K10</f>
        <v>0</v>
      </c>
      <c r="L159" s="30">
        <f>+Svømning!L10</f>
        <v>0</v>
      </c>
      <c r="M159" s="30">
        <f>+Svømning!M10</f>
        <v>0</v>
      </c>
      <c r="N159" s="30">
        <f>+Svømning!N10</f>
        <v>0</v>
      </c>
      <c r="O159" s="32">
        <f t="shared" si="17"/>
        <v>0</v>
      </c>
      <c r="P159" s="64"/>
      <c r="R159" s="43"/>
    </row>
    <row r="160" spans="1:19" ht="12.75" hidden="1" customHeight="1" x14ac:dyDescent="0.2">
      <c r="A160" s="27">
        <v>2103</v>
      </c>
      <c r="B160" s="25" t="s">
        <v>195</v>
      </c>
      <c r="C160" s="30">
        <f>+Svømning!C8+Svømning!C9</f>
        <v>0</v>
      </c>
      <c r="D160" s="30">
        <f>+Svømning!D8+Svømning!D9</f>
        <v>0</v>
      </c>
      <c r="E160" s="30">
        <f>+Svømning!E8+Svømning!E9</f>
        <v>0</v>
      </c>
      <c r="F160" s="30">
        <f>+Svømning!F8+Svømning!F9</f>
        <v>0</v>
      </c>
      <c r="G160" s="30">
        <f>+Svømning!G8+Svømning!G9</f>
        <v>0</v>
      </c>
      <c r="H160" s="30">
        <f>+Svømning!H8+Svømning!H9</f>
        <v>0</v>
      </c>
      <c r="I160" s="30">
        <f>+Svømning!I8+Svømning!I9</f>
        <v>0</v>
      </c>
      <c r="J160" s="30">
        <f>+Svømning!J8+Svømning!J9</f>
        <v>0</v>
      </c>
      <c r="K160" s="30">
        <f>+Svømning!K8+Svømning!K9</f>
        <v>0</v>
      </c>
      <c r="L160" s="30">
        <f>+Svømning!L8+Svømning!L9</f>
        <v>0</v>
      </c>
      <c r="M160" s="30">
        <f>+Svømning!M8+Svømning!M9</f>
        <v>0</v>
      </c>
      <c r="N160" s="30">
        <f>+Svømning!N8+Svømning!N9</f>
        <v>0</v>
      </c>
      <c r="O160" s="32">
        <f t="shared" si="17"/>
        <v>0</v>
      </c>
      <c r="P160" s="64"/>
      <c r="R160" s="43"/>
    </row>
    <row r="161" spans="1:18" s="26" customFormat="1" ht="12.75" hidden="1" customHeight="1" x14ac:dyDescent="0.2">
      <c r="A161" s="28"/>
      <c r="B161" s="26" t="s">
        <v>179</v>
      </c>
      <c r="C161" s="32">
        <f>SUM(C159:C160)</f>
        <v>0</v>
      </c>
      <c r="D161" s="32">
        <f t="shared" ref="D161:N161" si="29">SUM(D159:D160)</f>
        <v>0</v>
      </c>
      <c r="E161" s="32">
        <f t="shared" si="29"/>
        <v>0</v>
      </c>
      <c r="F161" s="32">
        <f t="shared" si="29"/>
        <v>0</v>
      </c>
      <c r="G161" s="32">
        <f t="shared" si="29"/>
        <v>0</v>
      </c>
      <c r="H161" s="32">
        <f t="shared" si="29"/>
        <v>0</v>
      </c>
      <c r="I161" s="32">
        <f t="shared" si="29"/>
        <v>0</v>
      </c>
      <c r="J161" s="32">
        <f t="shared" si="29"/>
        <v>0</v>
      </c>
      <c r="K161" s="32">
        <f t="shared" si="29"/>
        <v>0</v>
      </c>
      <c r="L161" s="32">
        <f t="shared" si="29"/>
        <v>0</v>
      </c>
      <c r="M161" s="32">
        <f t="shared" si="29"/>
        <v>0</v>
      </c>
      <c r="N161" s="32">
        <f t="shared" si="29"/>
        <v>0</v>
      </c>
      <c r="O161" s="32">
        <f t="shared" si="17"/>
        <v>0</v>
      </c>
      <c r="P161" s="64"/>
      <c r="R161" s="43"/>
    </row>
    <row r="162" spans="1:18" s="26" customFormat="1" ht="12.75" hidden="1" customHeight="1" x14ac:dyDescent="0.2">
      <c r="A162" s="28"/>
      <c r="B162" s="26" t="s">
        <v>180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>
        <f t="shared" si="17"/>
        <v>0</v>
      </c>
      <c r="P162" s="64"/>
      <c r="R162" s="43"/>
    </row>
    <row r="163" spans="1:18" ht="12.75" hidden="1" customHeight="1" x14ac:dyDescent="0.2">
      <c r="A163" s="27">
        <v>2111</v>
      </c>
      <c r="B163" s="25" t="s">
        <v>197</v>
      </c>
      <c r="C163" s="30">
        <f>+Svømning!C13+Svømning!C14+Svømning!C15</f>
        <v>0</v>
      </c>
      <c r="D163" s="30">
        <f>+Svømning!D13+Svømning!D14+Svømning!D15</f>
        <v>0</v>
      </c>
      <c r="E163" s="30">
        <f>+Svømning!E13+Svømning!E14+Svømning!E15</f>
        <v>0</v>
      </c>
      <c r="F163" s="30">
        <f>+Svømning!F13+Svømning!F14+Svømning!F15</f>
        <v>0</v>
      </c>
      <c r="G163" s="30">
        <f>+Svømning!G13+Svømning!G14+Svømning!G15</f>
        <v>0</v>
      </c>
      <c r="H163" s="30">
        <f>+Svømning!H13+Svømning!H14+Svømning!H15</f>
        <v>0</v>
      </c>
      <c r="I163" s="30">
        <f>+Svømning!I13+Svømning!I14+Svømning!I15</f>
        <v>0</v>
      </c>
      <c r="J163" s="30">
        <f>+Svømning!J13+Svømning!J14+Svømning!J15</f>
        <v>0</v>
      </c>
      <c r="K163" s="30">
        <f>+Svømning!K13+Svømning!K14+Svømning!K15</f>
        <v>0</v>
      </c>
      <c r="L163" s="30">
        <f>+Svømning!L13+Svømning!L14+Svømning!L15</f>
        <v>0</v>
      </c>
      <c r="M163" s="30">
        <f>+Svømning!M13+Svømning!M14+Svømning!M15</f>
        <v>0</v>
      </c>
      <c r="N163" s="30">
        <f>+Svømning!N13+Svømning!N14+Svømning!N15</f>
        <v>0</v>
      </c>
      <c r="O163" s="32">
        <f t="shared" si="17"/>
        <v>0</v>
      </c>
      <c r="P163" s="64"/>
      <c r="R163" s="43"/>
    </row>
    <row r="164" spans="1:18" ht="12.75" hidden="1" customHeight="1" x14ac:dyDescent="0.2">
      <c r="A164" s="27">
        <v>2113</v>
      </c>
      <c r="B164" s="25" t="s">
        <v>199</v>
      </c>
      <c r="C164" s="30">
        <f>+Svømning!C20+Svømning!C22+Svømning!C23+Svømning!C24</f>
        <v>0</v>
      </c>
      <c r="D164" s="30">
        <f>+Svømning!D20+Svømning!D22+Svømning!D23+Svømning!D24</f>
        <v>0</v>
      </c>
      <c r="E164" s="30">
        <f>+Svømning!E20+Svømning!E22+Svømning!E23+Svømning!E24</f>
        <v>0</v>
      </c>
      <c r="F164" s="30">
        <f>+Svømning!F20+Svømning!F22+Svømning!F23+Svømning!F24</f>
        <v>0</v>
      </c>
      <c r="G164" s="30">
        <f>+Svømning!G20+Svømning!G22+Svømning!G23+Svømning!G24</f>
        <v>1000</v>
      </c>
      <c r="H164" s="30">
        <f>+Svømning!H20+Svømning!H22+Svømning!H23+Svømning!H24</f>
        <v>0</v>
      </c>
      <c r="I164" s="30">
        <f>+Svømning!I20+Svømning!I22+Svømning!I23+Svømning!I24</f>
        <v>0</v>
      </c>
      <c r="J164" s="30">
        <f>+Svømning!J20+Svømning!J22+Svømning!J23+Svømning!J24</f>
        <v>0</v>
      </c>
      <c r="K164" s="30">
        <f>+Svømning!K20+Svømning!K22+Svømning!K23+Svømning!K24</f>
        <v>0</v>
      </c>
      <c r="L164" s="30">
        <f>+Svømning!L20+Svømning!L22+Svømning!L23+Svømning!L24</f>
        <v>0</v>
      </c>
      <c r="M164" s="30">
        <f>+Svømning!M20+Svømning!M22+Svømning!M23+Svømning!M24</f>
        <v>0</v>
      </c>
      <c r="N164" s="30">
        <f>+Svømning!N20+Svømning!N22+Svømning!N23+Svømning!N24</f>
        <v>0</v>
      </c>
      <c r="O164" s="32">
        <f t="shared" si="17"/>
        <v>1000</v>
      </c>
      <c r="P164" s="64"/>
      <c r="R164" s="43"/>
    </row>
    <row r="165" spans="1:18" ht="12.75" hidden="1" customHeight="1" x14ac:dyDescent="0.2">
      <c r="A165" s="27">
        <v>2115</v>
      </c>
      <c r="B165" s="25" t="s">
        <v>200</v>
      </c>
      <c r="C165" s="30">
        <f>+Svømning!C25+Svømning!C26</f>
        <v>0</v>
      </c>
      <c r="D165" s="30">
        <f>+Svømning!D25+Svømning!D26</f>
        <v>0</v>
      </c>
      <c r="E165" s="30">
        <f>+Svømning!E25+Svømning!E26</f>
        <v>0</v>
      </c>
      <c r="F165" s="30">
        <f>+Svømning!F25+Svømning!F26</f>
        <v>0</v>
      </c>
      <c r="G165" s="30">
        <f>+Svømning!G25+Svømning!G26</f>
        <v>0</v>
      </c>
      <c r="H165" s="30">
        <f>+Svømning!H25+Svømning!H26</f>
        <v>0</v>
      </c>
      <c r="I165" s="30">
        <f>+Svømning!I25+Svømning!I26</f>
        <v>0</v>
      </c>
      <c r="J165" s="30">
        <f>+Svømning!J25+Svømning!J26</f>
        <v>0</v>
      </c>
      <c r="K165" s="30">
        <f>+Svømning!K25+Svømning!K26</f>
        <v>0</v>
      </c>
      <c r="L165" s="30">
        <f>+Svømning!L25+Svømning!L26</f>
        <v>0</v>
      </c>
      <c r="M165" s="30">
        <f>+Svømning!M25+Svømning!M26</f>
        <v>0</v>
      </c>
      <c r="N165" s="30">
        <f>+Svømning!N25+Svømning!N26</f>
        <v>0</v>
      </c>
      <c r="O165" s="32">
        <f t="shared" si="17"/>
        <v>0</v>
      </c>
      <c r="P165" s="64"/>
      <c r="R165" s="43"/>
    </row>
    <row r="166" spans="1:18" ht="12.75" hidden="1" customHeight="1" x14ac:dyDescent="0.2">
      <c r="A166" s="27">
        <v>2116</v>
      </c>
      <c r="B166" s="31" t="s">
        <v>178</v>
      </c>
      <c r="O166" s="32">
        <f t="shared" si="17"/>
        <v>0</v>
      </c>
      <c r="P166" s="64"/>
      <c r="R166" s="43"/>
    </row>
    <row r="167" spans="1:18" ht="12.75" hidden="1" customHeight="1" x14ac:dyDescent="0.2">
      <c r="A167" s="27">
        <v>2117</v>
      </c>
      <c r="B167" s="25" t="s">
        <v>181</v>
      </c>
      <c r="C167" s="30">
        <f>+Svømning!C19+Svømning!C27</f>
        <v>0</v>
      </c>
      <c r="D167" s="30">
        <f>+Svømning!D19+Svømning!D27</f>
        <v>0</v>
      </c>
      <c r="E167" s="30">
        <f>+Svømning!E19+Svømning!E27</f>
        <v>0</v>
      </c>
      <c r="F167" s="30">
        <f>+Svømning!F19+Svømning!F27</f>
        <v>0</v>
      </c>
      <c r="G167" s="30">
        <f>+Svømning!G19+Svømning!G27</f>
        <v>4000</v>
      </c>
      <c r="H167" s="30">
        <f>+Svømning!H19+Svømning!H27</f>
        <v>0</v>
      </c>
      <c r="I167" s="30">
        <f>+Svømning!I19+Svømning!I27</f>
        <v>0</v>
      </c>
      <c r="J167" s="30">
        <f>+Svømning!J19+Svømning!J27</f>
        <v>0</v>
      </c>
      <c r="K167" s="30">
        <f>+Svømning!K19+Svømning!K27</f>
        <v>0</v>
      </c>
      <c r="L167" s="30">
        <f>+Svømning!L19+Svømning!L27</f>
        <v>0</v>
      </c>
      <c r="M167" s="30">
        <f>+Svømning!M19+Svømning!M27</f>
        <v>0</v>
      </c>
      <c r="N167" s="30">
        <f>+Svømning!N19+Svømning!N27</f>
        <v>3200</v>
      </c>
      <c r="O167" s="32">
        <f t="shared" ref="O167:O172" si="30">SUM(C167:N167)</f>
        <v>7200</v>
      </c>
      <c r="P167" s="64"/>
      <c r="R167" s="43"/>
    </row>
    <row r="168" spans="1:18" ht="12.75" hidden="1" customHeight="1" x14ac:dyDescent="0.2">
      <c r="A168" s="27">
        <v>2119</v>
      </c>
      <c r="B168" s="25" t="s">
        <v>178</v>
      </c>
      <c r="C168" s="30">
        <f>+Svømning!C21</f>
        <v>0</v>
      </c>
      <c r="D168" s="30">
        <f>+Svømning!D21</f>
        <v>0</v>
      </c>
      <c r="E168" s="30">
        <f>+Svømning!E21</f>
        <v>0</v>
      </c>
      <c r="F168" s="30">
        <f>+Svømning!F21</f>
        <v>0</v>
      </c>
      <c r="G168" s="30">
        <f>+Svømning!G21</f>
        <v>500</v>
      </c>
      <c r="H168" s="30">
        <f>+Svømning!H21</f>
        <v>0</v>
      </c>
      <c r="I168" s="30">
        <f>+Svømning!I21</f>
        <v>0</v>
      </c>
      <c r="J168" s="30">
        <f>+Svømning!J21</f>
        <v>0</v>
      </c>
      <c r="K168" s="30">
        <f>+Svømning!K21</f>
        <v>0</v>
      </c>
      <c r="L168" s="30">
        <f>+Svømning!L21</f>
        <v>0</v>
      </c>
      <c r="M168" s="30">
        <f>+Svømning!M21</f>
        <v>0</v>
      </c>
      <c r="N168" s="30">
        <f>+Svømning!N21</f>
        <v>0</v>
      </c>
      <c r="O168" s="32">
        <f t="shared" si="30"/>
        <v>500</v>
      </c>
      <c r="P168" s="64"/>
      <c r="R168" s="43"/>
    </row>
    <row r="169" spans="1:18" ht="12.75" hidden="1" customHeight="1" x14ac:dyDescent="0.2">
      <c r="A169" s="27">
        <v>2127</v>
      </c>
      <c r="B169" s="25" t="s">
        <v>178</v>
      </c>
      <c r="C169" s="30">
        <f>+Svømning!C16</f>
        <v>0</v>
      </c>
      <c r="D169" s="30">
        <f>+Svømning!D16</f>
        <v>0</v>
      </c>
      <c r="E169" s="30">
        <f>+Svømning!E16</f>
        <v>0</v>
      </c>
      <c r="F169" s="30">
        <f>+Svømning!F16</f>
        <v>0</v>
      </c>
      <c r="G169" s="30">
        <f>+Svømning!G16</f>
        <v>0</v>
      </c>
      <c r="H169" s="30">
        <f>+Svømning!H16</f>
        <v>0</v>
      </c>
      <c r="I169" s="30">
        <f>+Svømning!I16</f>
        <v>0</v>
      </c>
      <c r="J169" s="30">
        <f>+Svømning!J16</f>
        <v>0</v>
      </c>
      <c r="K169" s="30">
        <f>+Svømning!K16</f>
        <v>0</v>
      </c>
      <c r="L169" s="30">
        <f>+Svømning!L16</f>
        <v>0</v>
      </c>
      <c r="M169" s="30">
        <f>+Svømning!M16</f>
        <v>0</v>
      </c>
      <c r="N169" s="30">
        <f>+Svømning!N16</f>
        <v>0</v>
      </c>
      <c r="O169" s="32">
        <f t="shared" si="30"/>
        <v>0</v>
      </c>
      <c r="P169" s="64"/>
      <c r="R169" s="43"/>
    </row>
    <row r="170" spans="1:18" ht="12.75" hidden="1" customHeight="1" x14ac:dyDescent="0.2">
      <c r="A170" s="27">
        <v>2128</v>
      </c>
      <c r="B170" s="25" t="s">
        <v>178</v>
      </c>
      <c r="C170" s="30">
        <f>+Svømning!C17</f>
        <v>0</v>
      </c>
      <c r="D170" s="30">
        <f>+Svømning!D17</f>
        <v>0</v>
      </c>
      <c r="E170" s="30">
        <f>+Svømning!E17</f>
        <v>0</v>
      </c>
      <c r="F170" s="30">
        <f>+Svømning!F17</f>
        <v>0</v>
      </c>
      <c r="G170" s="30">
        <f>+Svømning!G17</f>
        <v>0</v>
      </c>
      <c r="H170" s="30">
        <f>+Svømning!H17</f>
        <v>0</v>
      </c>
      <c r="I170" s="30">
        <f>+Svømning!I17</f>
        <v>0</v>
      </c>
      <c r="J170" s="30">
        <f>+Svømning!J17</f>
        <v>0</v>
      </c>
      <c r="K170" s="30">
        <f>+Svømning!K17</f>
        <v>0</v>
      </c>
      <c r="L170" s="30">
        <f>+Svømning!L17</f>
        <v>0</v>
      </c>
      <c r="M170" s="30">
        <f>+Svømning!M17</f>
        <v>0</v>
      </c>
      <c r="N170" s="30">
        <f>+Svømning!N17</f>
        <v>0</v>
      </c>
      <c r="O170" s="32">
        <f t="shared" si="30"/>
        <v>0</v>
      </c>
      <c r="P170" s="64"/>
      <c r="R170" s="43"/>
    </row>
    <row r="171" spans="1:18" ht="12.75" hidden="1" customHeight="1" x14ac:dyDescent="0.2">
      <c r="A171" s="27">
        <v>2129</v>
      </c>
      <c r="B171" s="25" t="s">
        <v>182</v>
      </c>
      <c r="C171" s="30">
        <f>+Svømning!C18</f>
        <v>0</v>
      </c>
      <c r="D171" s="30">
        <f>+Svømning!D18</f>
        <v>0</v>
      </c>
      <c r="E171" s="30">
        <f>+Svømning!E18</f>
        <v>0</v>
      </c>
      <c r="F171" s="30">
        <f>+Svømning!F18</f>
        <v>0</v>
      </c>
      <c r="G171" s="30">
        <f>+Svømning!G18</f>
        <v>1200</v>
      </c>
      <c r="H171" s="30">
        <f>+Svømning!H18</f>
        <v>0</v>
      </c>
      <c r="I171" s="30">
        <f>+Svømning!I18</f>
        <v>0</v>
      </c>
      <c r="J171" s="30">
        <f>+Svømning!J18</f>
        <v>0</v>
      </c>
      <c r="K171" s="30">
        <f>+Svømning!K18</f>
        <v>0</v>
      </c>
      <c r="L171" s="30">
        <f>+Svømning!L18</f>
        <v>0</v>
      </c>
      <c r="M171" s="30">
        <f>+Svømning!M18</f>
        <v>0</v>
      </c>
      <c r="N171" s="30">
        <f>+Svømning!N18</f>
        <v>960</v>
      </c>
      <c r="O171" s="32">
        <f t="shared" si="30"/>
        <v>2160</v>
      </c>
      <c r="P171" s="64"/>
      <c r="R171" s="43"/>
    </row>
    <row r="172" spans="1:18" s="26" customFormat="1" ht="12.75" hidden="1" customHeight="1" x14ac:dyDescent="0.2">
      <c r="A172" s="28"/>
      <c r="B172" s="26" t="s">
        <v>183</v>
      </c>
      <c r="C172" s="32">
        <f>SUM(C163:C171)</f>
        <v>0</v>
      </c>
      <c r="D172" s="32">
        <f t="shared" ref="D172:N172" si="31">SUM(D163:D171)</f>
        <v>0</v>
      </c>
      <c r="E172" s="32">
        <f t="shared" si="31"/>
        <v>0</v>
      </c>
      <c r="F172" s="32">
        <f t="shared" si="31"/>
        <v>0</v>
      </c>
      <c r="G172" s="32">
        <f t="shared" si="31"/>
        <v>6700</v>
      </c>
      <c r="H172" s="32">
        <f t="shared" si="31"/>
        <v>0</v>
      </c>
      <c r="I172" s="32">
        <f t="shared" si="31"/>
        <v>0</v>
      </c>
      <c r="J172" s="32">
        <f t="shared" si="31"/>
        <v>0</v>
      </c>
      <c r="K172" s="32">
        <f t="shared" si="31"/>
        <v>0</v>
      </c>
      <c r="L172" s="32">
        <f t="shared" si="31"/>
        <v>0</v>
      </c>
      <c r="M172" s="32">
        <f t="shared" si="31"/>
        <v>0</v>
      </c>
      <c r="N172" s="32">
        <f t="shared" si="31"/>
        <v>4160</v>
      </c>
      <c r="O172" s="32">
        <f t="shared" si="30"/>
        <v>10860</v>
      </c>
      <c r="P172" s="64"/>
      <c r="R172" s="43"/>
    </row>
    <row r="173" spans="1:18" s="26" customFormat="1" x14ac:dyDescent="0.2">
      <c r="A173" s="28"/>
      <c r="B173" s="26" t="s">
        <v>184</v>
      </c>
      <c r="C173" s="32">
        <f>+C161-C172</f>
        <v>0</v>
      </c>
      <c r="D173" s="32">
        <f t="shared" ref="D173:N173" si="32">+D161-D172</f>
        <v>0</v>
      </c>
      <c r="E173" s="32">
        <f t="shared" si="32"/>
        <v>0</v>
      </c>
      <c r="F173" s="32">
        <f t="shared" si="32"/>
        <v>0</v>
      </c>
      <c r="G173" s="32">
        <f t="shared" si="32"/>
        <v>-6700</v>
      </c>
      <c r="H173" s="32">
        <f t="shared" si="32"/>
        <v>0</v>
      </c>
      <c r="I173" s="32">
        <f t="shared" si="32"/>
        <v>0</v>
      </c>
      <c r="J173" s="32">
        <f t="shared" si="32"/>
        <v>0</v>
      </c>
      <c r="K173" s="32">
        <f t="shared" si="32"/>
        <v>0</v>
      </c>
      <c r="L173" s="32">
        <f t="shared" si="32"/>
        <v>0</v>
      </c>
      <c r="M173" s="32">
        <f t="shared" si="32"/>
        <v>0</v>
      </c>
      <c r="N173" s="32">
        <f t="shared" si="32"/>
        <v>-4160</v>
      </c>
      <c r="O173" s="32">
        <f>SUM(C173:N173)</f>
        <v>-10860</v>
      </c>
      <c r="P173" s="64">
        <v>-5550</v>
      </c>
      <c r="R173" s="43"/>
    </row>
    <row r="174" spans="1:18" s="26" customFormat="1" x14ac:dyDescent="0.2">
      <c r="A174" s="28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64"/>
    </row>
    <row r="175" spans="1:18" s="26" customFormat="1" x14ac:dyDescent="0.2">
      <c r="A175" s="28"/>
      <c r="B175" s="26" t="s">
        <v>185</v>
      </c>
      <c r="C175" s="32">
        <f t="shared" ref="C175:M175" si="33">+C173+C156+C122+C105+C88+C71+C54+C139</f>
        <v>-5410</v>
      </c>
      <c r="D175" s="32">
        <f t="shared" si="33"/>
        <v>-7767.75</v>
      </c>
      <c r="E175" s="32">
        <f t="shared" si="33"/>
        <v>-8572.5</v>
      </c>
      <c r="F175" s="32">
        <f t="shared" si="33"/>
        <v>-15312.5</v>
      </c>
      <c r="G175" s="32">
        <f t="shared" si="33"/>
        <v>-20000</v>
      </c>
      <c r="H175" s="32">
        <f t="shared" si="33"/>
        <v>-21862.5</v>
      </c>
      <c r="I175" s="32">
        <f t="shared" si="33"/>
        <v>-6150</v>
      </c>
      <c r="J175" s="32">
        <f t="shared" si="33"/>
        <v>-8662.5</v>
      </c>
      <c r="K175" s="32">
        <f t="shared" si="33"/>
        <v>-6342.75</v>
      </c>
      <c r="L175" s="32">
        <f t="shared" si="33"/>
        <v>-44530</v>
      </c>
      <c r="M175" s="32">
        <f t="shared" si="33"/>
        <v>-7280.25</v>
      </c>
      <c r="N175" s="32">
        <f>+N173+N156+N122+N105+N88+N71+N54+N139</f>
        <v>-14810</v>
      </c>
      <c r="O175" s="32">
        <f>SUM(C175:N175)</f>
        <v>-166700.75</v>
      </c>
      <c r="P175" s="64">
        <v>-120125</v>
      </c>
      <c r="R175" s="43"/>
    </row>
    <row r="176" spans="1:18" s="26" customFormat="1" x14ac:dyDescent="0.2">
      <c r="A176" s="28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64"/>
    </row>
    <row r="177" spans="1:18" s="26" customFormat="1" x14ac:dyDescent="0.2">
      <c r="A177" s="28"/>
      <c r="B177" s="26" t="s">
        <v>186</v>
      </c>
      <c r="C177" s="32">
        <f>+C35+C175</f>
        <v>-28202</v>
      </c>
      <c r="D177" s="32">
        <f t="shared" ref="D177:N177" si="34">+D35+D175</f>
        <v>-19959.75</v>
      </c>
      <c r="E177" s="32">
        <f t="shared" si="34"/>
        <v>-21164.5</v>
      </c>
      <c r="F177" s="32">
        <f t="shared" si="34"/>
        <v>-24404.5</v>
      </c>
      <c r="G177" s="32">
        <f t="shared" si="34"/>
        <v>-28592</v>
      </c>
      <c r="H177" s="32">
        <f t="shared" si="34"/>
        <v>-37360.5</v>
      </c>
      <c r="I177" s="32">
        <f t="shared" si="34"/>
        <v>-8798</v>
      </c>
      <c r="J177" s="32">
        <f t="shared" si="34"/>
        <v>-13450.5</v>
      </c>
      <c r="K177" s="32">
        <f t="shared" si="34"/>
        <v>-20634.75</v>
      </c>
      <c r="L177" s="32">
        <f t="shared" si="34"/>
        <v>-64022</v>
      </c>
      <c r="M177" s="32">
        <f t="shared" si="34"/>
        <v>-16798.25</v>
      </c>
      <c r="N177" s="32">
        <f t="shared" si="34"/>
        <v>-43776</v>
      </c>
      <c r="O177" s="32">
        <f t="shared" ref="O177:O180" si="35">SUM(C177:N177)</f>
        <v>-327162.75</v>
      </c>
      <c r="P177" s="64">
        <v>-246196</v>
      </c>
      <c r="R177" s="43"/>
    </row>
    <row r="178" spans="1:18" s="26" customFormat="1" x14ac:dyDescent="0.2">
      <c r="A178" s="28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64"/>
    </row>
    <row r="179" spans="1:18" s="26" customFormat="1" x14ac:dyDescent="0.2">
      <c r="A179" s="28"/>
      <c r="B179" s="26" t="s">
        <v>187</v>
      </c>
      <c r="C179" s="32">
        <f>+C15+C35+C54+C71+C88+C105+C122+C139+C156+C173</f>
        <v>-11702</v>
      </c>
      <c r="D179" s="32">
        <f t="shared" ref="D179:N179" si="36">+D15+D35+D54+D71+D88+D105+D122+D139+D156+D173</f>
        <v>84823.25</v>
      </c>
      <c r="E179" s="32">
        <f t="shared" si="36"/>
        <v>-18164.5</v>
      </c>
      <c r="F179" s="32">
        <f t="shared" si="36"/>
        <v>-24404.5</v>
      </c>
      <c r="G179" s="32">
        <f t="shared" si="36"/>
        <v>-28592</v>
      </c>
      <c r="H179" s="32">
        <f t="shared" si="36"/>
        <v>-34360.5</v>
      </c>
      <c r="I179" s="32">
        <f t="shared" si="36"/>
        <v>7702</v>
      </c>
      <c r="J179" s="32">
        <f t="shared" si="36"/>
        <v>86549.5</v>
      </c>
      <c r="K179" s="32">
        <f t="shared" si="36"/>
        <v>-17634.75</v>
      </c>
      <c r="L179" s="32">
        <f t="shared" si="36"/>
        <v>-58022</v>
      </c>
      <c r="M179" s="32">
        <f t="shared" si="36"/>
        <v>-16798.25</v>
      </c>
      <c r="N179" s="32">
        <f t="shared" si="36"/>
        <v>-34676</v>
      </c>
      <c r="O179" s="32">
        <f t="shared" si="35"/>
        <v>-65279.75</v>
      </c>
      <c r="P179" s="64">
        <v>9534</v>
      </c>
      <c r="R179" s="43"/>
    </row>
    <row r="180" spans="1:18" x14ac:dyDescent="0.2">
      <c r="A180" s="27">
        <v>2450</v>
      </c>
      <c r="B180" s="25" t="s">
        <v>188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2">
        <f t="shared" si="35"/>
        <v>0</v>
      </c>
      <c r="P180" s="64">
        <v>0</v>
      </c>
    </row>
    <row r="181" spans="1:18" s="26" customFormat="1" ht="13.5" thickBot="1" x14ac:dyDescent="0.25">
      <c r="A181" s="28"/>
      <c r="B181" s="37" t="s">
        <v>189</v>
      </c>
      <c r="C181" s="38">
        <f>+C179+C180</f>
        <v>-11702</v>
      </c>
      <c r="D181" s="38">
        <f t="shared" ref="D181:N181" si="37">+D179+D180</f>
        <v>84823.25</v>
      </c>
      <c r="E181" s="38">
        <f t="shared" si="37"/>
        <v>-18164.5</v>
      </c>
      <c r="F181" s="38">
        <f t="shared" si="37"/>
        <v>-24404.5</v>
      </c>
      <c r="G181" s="38">
        <f t="shared" si="37"/>
        <v>-28592</v>
      </c>
      <c r="H181" s="38">
        <f t="shared" si="37"/>
        <v>-34360.5</v>
      </c>
      <c r="I181" s="38">
        <f t="shared" si="37"/>
        <v>7702</v>
      </c>
      <c r="J181" s="38">
        <f t="shared" si="37"/>
        <v>86549.5</v>
      </c>
      <c r="K181" s="38">
        <f t="shared" si="37"/>
        <v>-17634.75</v>
      </c>
      <c r="L181" s="38">
        <f t="shared" si="37"/>
        <v>-58022</v>
      </c>
      <c r="M181" s="38">
        <f t="shared" si="37"/>
        <v>-16798.25</v>
      </c>
      <c r="N181" s="38">
        <f t="shared" si="37"/>
        <v>-34676</v>
      </c>
      <c r="O181" s="38">
        <f>SUM(C181:N181)</f>
        <v>-65279.75</v>
      </c>
      <c r="P181" s="67">
        <v>9534</v>
      </c>
      <c r="R181" s="43"/>
    </row>
    <row r="182" spans="1:18" s="26" customFormat="1" ht="13.5" thickTop="1" x14ac:dyDescent="0.25">
      <c r="A182" s="28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61"/>
    </row>
    <row r="183" spans="1:18" s="26" customFormat="1" x14ac:dyDescent="0.25">
      <c r="A183" s="28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44" t="str">
        <f>+IF(O181&lt;0,"Underskud","Overskud")</f>
        <v>Underskud</v>
      </c>
      <c r="P183" s="61"/>
    </row>
    <row r="184" spans="1:18" x14ac:dyDescent="0.25">
      <c r="A184" s="27"/>
    </row>
    <row r="185" spans="1:18" x14ac:dyDescent="0.25">
      <c r="A185" s="27"/>
    </row>
    <row r="186" spans="1:18" x14ac:dyDescent="0.25">
      <c r="A186" s="27"/>
    </row>
    <row r="187" spans="1:18" x14ac:dyDescent="0.25">
      <c r="A187" s="27"/>
    </row>
    <row r="188" spans="1:18" x14ac:dyDescent="0.25">
      <c r="A188" s="27"/>
    </row>
    <row r="189" spans="1:18" x14ac:dyDescent="0.25">
      <c r="A189" s="27"/>
    </row>
    <row r="190" spans="1:18" x14ac:dyDescent="0.25">
      <c r="A190" s="27"/>
    </row>
    <row r="191" spans="1:18" x14ac:dyDescent="0.25">
      <c r="A191" s="27"/>
    </row>
    <row r="192" spans="1:18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</sheetData>
  <mergeCells count="1">
    <mergeCell ref="A1:B1"/>
  </mergeCells>
  <pageMargins left="0.4" right="0.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0"/>
  <sheetViews>
    <sheetView workbookViewId="0">
      <selection activeCell="O25" sqref="O25"/>
    </sheetView>
  </sheetViews>
  <sheetFormatPr defaultRowHeight="12.75" x14ac:dyDescent="0.25"/>
  <cols>
    <col min="1" max="1" width="6.42578125" style="25" customWidth="1"/>
    <col min="2" max="2" width="27.42578125" style="25" customWidth="1"/>
    <col min="3" max="14" width="8.7109375" style="30" customWidth="1"/>
    <col min="15" max="15" width="11.140625" style="30" bestFit="1" customWidth="1"/>
    <col min="16" max="16" width="1.7109375" style="30" customWidth="1"/>
    <col min="17" max="17" width="8.7109375" style="61" customWidth="1"/>
    <col min="18" max="18" width="1.7109375" style="61" customWidth="1"/>
    <col min="19" max="20" width="9.140625" style="25"/>
    <col min="21" max="21" width="9.28515625" style="25" bestFit="1" customWidth="1"/>
    <col min="22" max="16384" width="9.140625" style="25"/>
  </cols>
  <sheetData>
    <row r="1" spans="1:47" x14ac:dyDescent="0.25">
      <c r="A1" s="81" t="s">
        <v>203</v>
      </c>
      <c r="B1" s="81"/>
      <c r="Q1" s="62" t="s">
        <v>228</v>
      </c>
      <c r="R1" s="72"/>
      <c r="S1" s="77" t="s">
        <v>229</v>
      </c>
    </row>
    <row r="2" spans="1:47" s="63" customFormat="1" ht="15" x14ac:dyDescent="0.25">
      <c r="B2" s="63" t="s">
        <v>190</v>
      </c>
      <c r="C2" s="33" t="s">
        <v>1</v>
      </c>
      <c r="D2" s="33" t="s">
        <v>2</v>
      </c>
      <c r="E2" s="33" t="s">
        <v>3</v>
      </c>
      <c r="F2" s="33" t="s">
        <v>4</v>
      </c>
      <c r="G2" s="33" t="s">
        <v>5</v>
      </c>
      <c r="H2" s="33" t="s">
        <v>6</v>
      </c>
      <c r="I2" s="33" t="s">
        <v>7</v>
      </c>
      <c r="J2" s="33" t="s">
        <v>8</v>
      </c>
      <c r="K2" s="33" t="s">
        <v>9</v>
      </c>
      <c r="L2" s="33" t="s">
        <v>10</v>
      </c>
      <c r="M2" s="33" t="s">
        <v>11</v>
      </c>
      <c r="N2" s="33" t="s">
        <v>12</v>
      </c>
      <c r="O2" s="33" t="s">
        <v>13</v>
      </c>
      <c r="P2" s="33"/>
      <c r="Q2" s="62">
        <v>2017</v>
      </c>
      <c r="R2" s="72"/>
      <c r="S2" s="78">
        <v>2017</v>
      </c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</row>
    <row r="3" spans="1:47" s="26" customFormat="1" hidden="1" x14ac:dyDescent="0.25">
      <c r="A3" s="28"/>
      <c r="B3" s="26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61"/>
      <c r="R3" s="61"/>
    </row>
    <row r="4" spans="1:47" hidden="1" x14ac:dyDescent="0.2">
      <c r="A4" s="27">
        <v>1004</v>
      </c>
      <c r="B4" s="25" t="s">
        <v>61</v>
      </c>
      <c r="C4" s="30">
        <v>0</v>
      </c>
      <c r="D4" s="30">
        <v>30000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30000</v>
      </c>
      <c r="K4" s="30">
        <v>0</v>
      </c>
      <c r="L4" s="30">
        <v>0</v>
      </c>
      <c r="M4" s="30">
        <v>0</v>
      </c>
      <c r="N4" s="30">
        <v>0</v>
      </c>
      <c r="O4" s="32">
        <f>SUM(C4:N4)</f>
        <v>60000</v>
      </c>
      <c r="P4" s="32"/>
      <c r="Q4" s="64">
        <v>35700</v>
      </c>
      <c r="R4" s="73"/>
    </row>
    <row r="5" spans="1:47" hidden="1" x14ac:dyDescent="0.2">
      <c r="A5" s="27">
        <v>1005</v>
      </c>
      <c r="B5" s="25" t="s">
        <v>62</v>
      </c>
      <c r="C5" s="30">
        <v>0</v>
      </c>
      <c r="D5" s="30">
        <v>50000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50000</v>
      </c>
      <c r="K5" s="30">
        <v>0</v>
      </c>
      <c r="L5" s="30">
        <v>0</v>
      </c>
      <c r="M5" s="30">
        <v>0</v>
      </c>
      <c r="N5" s="30">
        <v>0</v>
      </c>
      <c r="O5" s="32">
        <f t="shared" ref="O5:O14" si="0">SUM(C5:N5)</f>
        <v>100000</v>
      </c>
      <c r="P5" s="32"/>
      <c r="Q5" s="64">
        <v>92400</v>
      </c>
      <c r="R5" s="73"/>
    </row>
    <row r="6" spans="1:47" hidden="1" x14ac:dyDescent="0.2">
      <c r="A6" s="27">
        <v>1006</v>
      </c>
      <c r="B6" s="25" t="s">
        <v>63</v>
      </c>
      <c r="C6" s="30">
        <v>0</v>
      </c>
      <c r="D6" s="30">
        <v>20000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20000</v>
      </c>
      <c r="K6" s="30">
        <v>0</v>
      </c>
      <c r="L6" s="30">
        <v>0</v>
      </c>
      <c r="M6" s="30">
        <v>0</v>
      </c>
      <c r="N6" s="30">
        <v>0</v>
      </c>
      <c r="O6" s="32">
        <f t="shared" si="0"/>
        <v>40000</v>
      </c>
      <c r="P6" s="32"/>
      <c r="Q6" s="64">
        <v>81200</v>
      </c>
      <c r="R6" s="73"/>
    </row>
    <row r="7" spans="1:47" hidden="1" x14ac:dyDescent="0.2">
      <c r="A7" s="27">
        <v>1007</v>
      </c>
      <c r="B7" s="36" t="s">
        <v>64</v>
      </c>
      <c r="C7" s="34">
        <v>0</v>
      </c>
      <c r="D7" s="34">
        <v>4783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5">
        <f t="shared" si="0"/>
        <v>4783</v>
      </c>
      <c r="P7" s="32"/>
      <c r="Q7" s="64">
        <v>4200</v>
      </c>
      <c r="R7" s="73"/>
    </row>
    <row r="8" spans="1:47" s="26" customFormat="1" hidden="1" x14ac:dyDescent="0.2">
      <c r="A8" s="28"/>
      <c r="B8" s="26" t="s">
        <v>65</v>
      </c>
      <c r="C8" s="32">
        <f>SUM(C4:C7)</f>
        <v>0</v>
      </c>
      <c r="D8" s="32">
        <f>SUM(D4:D7)</f>
        <v>104783</v>
      </c>
      <c r="E8" s="32">
        <f t="shared" ref="E8:N8" si="1">SUM(E4:E7)</f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32">
        <f t="shared" si="1"/>
        <v>0</v>
      </c>
      <c r="J8" s="32">
        <f t="shared" si="1"/>
        <v>100000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 t="shared" si="0"/>
        <v>204783</v>
      </c>
      <c r="P8" s="32"/>
      <c r="Q8" s="64">
        <v>213500</v>
      </c>
      <c r="R8" s="73"/>
    </row>
    <row r="9" spans="1:47" s="26" customFormat="1" hidden="1" x14ac:dyDescent="0.2">
      <c r="A9" s="28"/>
      <c r="C9" s="32"/>
      <c r="D9" s="32"/>
      <c r="E9" s="32"/>
      <c r="F9" s="32"/>
      <c r="G9" s="32"/>
      <c r="H9" s="32"/>
      <c r="I9" s="32"/>
      <c r="K9" s="32"/>
      <c r="L9" s="32"/>
      <c r="M9" s="32"/>
      <c r="N9" s="32"/>
      <c r="O9" s="32"/>
      <c r="P9" s="32"/>
      <c r="Q9" s="64"/>
      <c r="R9" s="73"/>
    </row>
    <row r="10" spans="1:47" hidden="1" x14ac:dyDescent="0.2">
      <c r="A10" s="27">
        <v>1021</v>
      </c>
      <c r="B10" s="25" t="s">
        <v>66</v>
      </c>
      <c r="C10" s="43">
        <v>16500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43">
        <v>16500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2">
        <f t="shared" si="0"/>
        <v>33000</v>
      </c>
      <c r="P10" s="32"/>
      <c r="Q10" s="64">
        <v>33000</v>
      </c>
      <c r="R10" s="73"/>
    </row>
    <row r="11" spans="1:47" hidden="1" x14ac:dyDescent="0.2">
      <c r="A11" s="27">
        <v>1022</v>
      </c>
      <c r="B11" s="25" t="s">
        <v>67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100</v>
      </c>
      <c r="O11" s="32">
        <f t="shared" si="0"/>
        <v>100</v>
      </c>
      <c r="P11" s="32"/>
      <c r="Q11" s="64">
        <v>0</v>
      </c>
      <c r="R11" s="73"/>
    </row>
    <row r="12" spans="1:47" hidden="1" x14ac:dyDescent="0.2">
      <c r="A12" s="27">
        <v>1023</v>
      </c>
      <c r="B12" s="25" t="s">
        <v>68</v>
      </c>
      <c r="C12" s="30">
        <v>0</v>
      </c>
      <c r="D12" s="30">
        <v>0</v>
      </c>
      <c r="E12" s="30">
        <v>3000</v>
      </c>
      <c r="F12" s="30">
        <v>0</v>
      </c>
      <c r="G12" s="30">
        <v>0</v>
      </c>
      <c r="H12" s="30">
        <v>3000</v>
      </c>
      <c r="I12" s="30">
        <v>0</v>
      </c>
      <c r="J12" s="30">
        <v>0</v>
      </c>
      <c r="K12" s="30">
        <v>3000</v>
      </c>
      <c r="L12" s="30">
        <v>0</v>
      </c>
      <c r="M12" s="30">
        <v>0</v>
      </c>
      <c r="N12" s="30">
        <v>3000</v>
      </c>
      <c r="O12" s="32">
        <f t="shared" si="0"/>
        <v>12000</v>
      </c>
      <c r="P12" s="32"/>
      <c r="Q12" s="64">
        <v>12000</v>
      </c>
      <c r="R12" s="73"/>
    </row>
    <row r="13" spans="1:47" hidden="1" x14ac:dyDescent="0.2">
      <c r="A13" s="27">
        <v>1024</v>
      </c>
      <c r="B13" s="25" t="s">
        <v>69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2">
        <f t="shared" si="0"/>
        <v>0</v>
      </c>
      <c r="P13" s="32"/>
      <c r="Q13" s="64">
        <v>0</v>
      </c>
      <c r="R13" s="73"/>
      <c r="S13" s="39"/>
    </row>
    <row r="14" spans="1:47" hidden="1" x14ac:dyDescent="0.2">
      <c r="A14" s="27">
        <v>1027</v>
      </c>
      <c r="B14" s="36" t="s">
        <v>70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6000</v>
      </c>
      <c r="M14" s="34">
        <v>0</v>
      </c>
      <c r="N14" s="34">
        <v>6000</v>
      </c>
      <c r="O14" s="35">
        <f t="shared" si="0"/>
        <v>12000</v>
      </c>
      <c r="P14" s="32"/>
      <c r="Q14" s="64">
        <v>20600</v>
      </c>
      <c r="R14" s="73"/>
    </row>
    <row r="15" spans="1:47" s="26" customFormat="1" hidden="1" x14ac:dyDescent="0.2">
      <c r="A15" s="28"/>
      <c r="B15" s="26" t="s">
        <v>71</v>
      </c>
      <c r="C15" s="32">
        <f>SUM(C8:C14)</f>
        <v>16500</v>
      </c>
      <c r="D15" s="32">
        <f t="shared" ref="D15:N15" si="2">SUM(D8:D14)</f>
        <v>104783</v>
      </c>
      <c r="E15" s="32">
        <f t="shared" si="2"/>
        <v>3000</v>
      </c>
      <c r="F15" s="32">
        <f t="shared" si="2"/>
        <v>0</v>
      </c>
      <c r="G15" s="32">
        <f t="shared" si="2"/>
        <v>0</v>
      </c>
      <c r="H15" s="32">
        <f t="shared" si="2"/>
        <v>3000</v>
      </c>
      <c r="I15" s="32">
        <f t="shared" si="2"/>
        <v>16500</v>
      </c>
      <c r="J15" s="32">
        <f t="shared" si="2"/>
        <v>100000</v>
      </c>
      <c r="K15" s="32">
        <f t="shared" si="2"/>
        <v>3000</v>
      </c>
      <c r="L15" s="32">
        <f t="shared" si="2"/>
        <v>6000</v>
      </c>
      <c r="M15" s="32">
        <f t="shared" si="2"/>
        <v>0</v>
      </c>
      <c r="N15" s="32">
        <f t="shared" si="2"/>
        <v>9100</v>
      </c>
      <c r="O15" s="32">
        <f>SUM(C15:N15)</f>
        <v>261883</v>
      </c>
      <c r="P15" s="32"/>
      <c r="Q15" s="64">
        <v>279100</v>
      </c>
      <c r="R15" s="73"/>
    </row>
    <row r="16" spans="1:47" s="26" customFormat="1" hidden="1" x14ac:dyDescent="0.2">
      <c r="A16" s="2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64"/>
      <c r="R16" s="73"/>
    </row>
    <row r="17" spans="1:27" s="26" customFormat="1" x14ac:dyDescent="0.2">
      <c r="A17" s="28"/>
      <c r="B17" s="26" t="s">
        <v>72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64"/>
      <c r="R17" s="73"/>
      <c r="S17" s="68"/>
    </row>
    <row r="18" spans="1:27" x14ac:dyDescent="0.2">
      <c r="A18" s="27">
        <v>1201</v>
      </c>
      <c r="B18" s="25" t="s">
        <v>73</v>
      </c>
      <c r="C18" s="22">
        <v>0</v>
      </c>
      <c r="D18" s="22">
        <v>700</v>
      </c>
      <c r="E18" s="22">
        <v>200</v>
      </c>
      <c r="F18" s="22">
        <v>100</v>
      </c>
      <c r="G18" s="22">
        <v>0</v>
      </c>
      <c r="H18" s="22">
        <v>0</v>
      </c>
      <c r="I18" s="22">
        <v>500</v>
      </c>
      <c r="J18" s="22">
        <v>0</v>
      </c>
      <c r="K18" s="22">
        <v>0</v>
      </c>
      <c r="L18" s="22">
        <v>200</v>
      </c>
      <c r="M18" s="22">
        <v>200</v>
      </c>
      <c r="N18" s="22">
        <v>600</v>
      </c>
      <c r="O18" s="23">
        <f t="shared" ref="O18:O26" si="3">SUM(C18:N18)</f>
        <v>2500</v>
      </c>
      <c r="P18" s="23"/>
      <c r="Q18" s="65">
        <v>2500</v>
      </c>
      <c r="R18" s="74"/>
      <c r="S18" s="70">
        <v>2417</v>
      </c>
    </row>
    <row r="19" spans="1:27" x14ac:dyDescent="0.2">
      <c r="A19" s="27">
        <v>1202</v>
      </c>
      <c r="B19" s="25" t="s">
        <v>74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 t="s">
        <v>202</v>
      </c>
      <c r="O19" s="23">
        <f t="shared" si="3"/>
        <v>0</v>
      </c>
      <c r="P19" s="23"/>
      <c r="Q19" s="65">
        <v>0</v>
      </c>
      <c r="R19" s="74"/>
      <c r="S19" s="70">
        <v>660</v>
      </c>
    </row>
    <row r="20" spans="1:27" x14ac:dyDescent="0.2">
      <c r="A20" s="27">
        <v>1203</v>
      </c>
      <c r="B20" s="25" t="s">
        <v>75</v>
      </c>
      <c r="C20" s="22">
        <v>100</v>
      </c>
      <c r="D20" s="22">
        <v>0</v>
      </c>
      <c r="E20" s="22">
        <v>100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100</v>
      </c>
      <c r="L20" s="22">
        <v>0</v>
      </c>
      <c r="M20" s="22">
        <v>100</v>
      </c>
      <c r="N20" s="22">
        <v>100</v>
      </c>
      <c r="O20" s="23">
        <f t="shared" si="3"/>
        <v>500</v>
      </c>
      <c r="P20" s="23"/>
      <c r="Q20" s="65">
        <v>600</v>
      </c>
      <c r="R20" s="74"/>
      <c r="S20" s="70">
        <v>0</v>
      </c>
    </row>
    <row r="21" spans="1:27" x14ac:dyDescent="0.2">
      <c r="A21" s="27">
        <v>1204</v>
      </c>
      <c r="B21" s="25" t="s">
        <v>76</v>
      </c>
      <c r="C21" s="22">
        <v>600</v>
      </c>
      <c r="D21" s="22">
        <v>0</v>
      </c>
      <c r="E21" s="22">
        <v>0</v>
      </c>
      <c r="F21" s="22">
        <v>600</v>
      </c>
      <c r="G21" s="22">
        <v>0</v>
      </c>
      <c r="H21" s="22">
        <v>0</v>
      </c>
      <c r="I21" s="22">
        <v>600</v>
      </c>
      <c r="J21" s="22">
        <v>0</v>
      </c>
      <c r="K21" s="22">
        <v>0</v>
      </c>
      <c r="L21" s="22">
        <v>600</v>
      </c>
      <c r="M21" s="22">
        <v>0</v>
      </c>
      <c r="N21" s="22">
        <v>600</v>
      </c>
      <c r="O21" s="23">
        <f t="shared" si="3"/>
        <v>3000</v>
      </c>
      <c r="P21" s="23"/>
      <c r="Q21" s="65">
        <v>1500</v>
      </c>
      <c r="R21" s="74"/>
      <c r="S21" s="70">
        <v>2955.15</v>
      </c>
    </row>
    <row r="22" spans="1:27" x14ac:dyDescent="0.2">
      <c r="A22" s="27">
        <v>1205</v>
      </c>
      <c r="B22" s="25" t="s">
        <v>77</v>
      </c>
      <c r="C22" s="22">
        <v>1000</v>
      </c>
      <c r="D22" s="22">
        <v>400</v>
      </c>
      <c r="E22" s="22">
        <v>0</v>
      </c>
      <c r="F22" s="22">
        <v>0</v>
      </c>
      <c r="G22" s="22">
        <v>0</v>
      </c>
      <c r="H22" s="22">
        <v>100</v>
      </c>
      <c r="I22" s="22">
        <v>1000</v>
      </c>
      <c r="J22" s="22">
        <v>400</v>
      </c>
      <c r="K22" s="22">
        <v>0</v>
      </c>
      <c r="L22" s="22">
        <v>0</v>
      </c>
      <c r="M22" s="22">
        <v>0</v>
      </c>
      <c r="N22" s="22">
        <v>100</v>
      </c>
      <c r="O22" s="23">
        <f t="shared" si="3"/>
        <v>3000</v>
      </c>
      <c r="P22" s="23"/>
      <c r="Q22" s="65">
        <v>3000</v>
      </c>
      <c r="R22" s="74"/>
      <c r="S22" s="70">
        <v>2921.61</v>
      </c>
    </row>
    <row r="23" spans="1:27" x14ac:dyDescent="0.2">
      <c r="A23" s="27">
        <v>1206</v>
      </c>
      <c r="B23" s="25" t="s">
        <v>78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5700</v>
      </c>
      <c r="O23" s="23">
        <f t="shared" si="3"/>
        <v>5700</v>
      </c>
      <c r="P23" s="23"/>
      <c r="Q23" s="65">
        <v>5700</v>
      </c>
      <c r="R23" s="74"/>
      <c r="S23" s="70">
        <v>5700</v>
      </c>
    </row>
    <row r="24" spans="1:27" x14ac:dyDescent="0.2">
      <c r="A24" s="27">
        <v>1207</v>
      </c>
      <c r="B24" s="25" t="s">
        <v>79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3">
        <f t="shared" si="3"/>
        <v>0</v>
      </c>
      <c r="P24" s="23"/>
      <c r="Q24" s="65">
        <v>0</v>
      </c>
      <c r="R24" s="74"/>
      <c r="S24" s="70">
        <v>0</v>
      </c>
    </row>
    <row r="25" spans="1:27" x14ac:dyDescent="0.2">
      <c r="A25" s="27">
        <v>1208</v>
      </c>
      <c r="B25" s="25" t="s">
        <v>80</v>
      </c>
      <c r="C25" s="22">
        <f>+Bordtennis!C29+Bowling!C29+Bueskydning!C29+Fodbold!C29+Volleyball!C29+Snooker!C29+Svømning!C29</f>
        <v>1000</v>
      </c>
      <c r="D25" s="22">
        <f>+Bordtennis!D29+Bowling!D29+Bueskydning!D29+Fodbold!D29+Volleyball!D29+Snooker!D29+Svømning!D29</f>
        <v>500</v>
      </c>
      <c r="E25" s="22">
        <f>+Bordtennis!E29+Bowling!E29+Bueskydning!E29+Fodbold!E29+Volleyball!E29+Snooker!E29+Svømning!E29</f>
        <v>0</v>
      </c>
      <c r="F25" s="22">
        <f>+Bordtennis!F29+Bowling!F29+Bueskydning!F29+Fodbold!F29+Volleyball!F29+Snooker!F29+Svømning!F29</f>
        <v>300</v>
      </c>
      <c r="G25" s="22">
        <f>+Bordtennis!G29+Bowling!G29+Bueskydning!G29+Fodbold!G29+Volleyball!G29+Snooker!G29+Svømning!G29</f>
        <v>0</v>
      </c>
      <c r="H25" s="22">
        <f>+Bordtennis!H29+Bowling!H29+Bueskydning!H29+Fodbold!H29+Volleyball!H29+Snooker!H29+Svømning!H29+150</f>
        <v>13150</v>
      </c>
      <c r="I25" s="22">
        <f>+Bordtennis!I29+Bowling!I29+Bueskydning!I29+Fodbold!I29+Volleyball!I29+Snooker!I29+Svømning!I29</f>
        <v>0</v>
      </c>
      <c r="J25" s="22">
        <f>+Bordtennis!J29+Bowling!J29+Bueskydning!J29+Fodbold!J29+Volleyball!J29+Snooker!J29+Svømning!J29</f>
        <v>0</v>
      </c>
      <c r="K25" s="22">
        <f>+Bordtennis!K29+Bowling!K29+Bueskydning!K29+Fodbold!K29+Volleyball!K29+Snooker!K29+Svømning!K29</f>
        <v>4000</v>
      </c>
      <c r="L25" s="22">
        <f>+Bordtennis!L29+Bowling!L29+Bueskydning!L29+Fodbold!L29+Volleyball!L29+Snooker!L29+Svømning!L29</f>
        <v>0</v>
      </c>
      <c r="M25" s="22">
        <f>+Bordtennis!M29+Bowling!M29+Bueskydning!M29+Fodbold!M29+Volleyball!M29+Snooker!M29+Svømning!M29</f>
        <v>0</v>
      </c>
      <c r="N25" s="22">
        <f>+Bordtennis!N29+Bowling!N29+Bueskydning!N29+Fodbold!N29+Volleyball!N29+Snooker!N29+Svømning!N29</f>
        <v>13000</v>
      </c>
      <c r="O25" s="23">
        <f t="shared" si="3"/>
        <v>31950</v>
      </c>
      <c r="P25" s="23"/>
      <c r="Q25" s="65">
        <v>31650</v>
      </c>
      <c r="R25" s="74"/>
      <c r="S25" s="70">
        <v>32025.52</v>
      </c>
    </row>
    <row r="26" spans="1:27" x14ac:dyDescent="0.2">
      <c r="A26" s="27">
        <v>1209</v>
      </c>
      <c r="B26" s="25" t="s">
        <v>81</v>
      </c>
      <c r="C26" s="22">
        <f>+Bordtennis!C30+Bowling!C30+Bueskydning!C30+Fodbold!C30+Volleyball!C30+Snooker!C30+Svømning!C30</f>
        <v>0</v>
      </c>
      <c r="D26" s="22">
        <f>+Bordtennis!D30+Bowling!D30+Bueskydning!D30+Fodbold!D30+Volleyball!D30+Snooker!D30+Svømning!D30+2100</f>
        <v>2500</v>
      </c>
      <c r="E26" s="22">
        <f>+Bordtennis!E30+Bowling!E30+Bueskydning!E30+Fodbold!E30+Volleyball!E30+Snooker!E30+Svømning!E30</f>
        <v>0</v>
      </c>
      <c r="F26" s="22">
        <f>+Bordtennis!F30+Bowling!F30+Bueskydning!F30+Fodbold!F30+Volleyball!F30+Snooker!F30+Svømning!F30</f>
        <v>0</v>
      </c>
      <c r="G26" s="22">
        <f>+Bordtennis!G30+Bowling!G30+Bueskydning!G30+Fodbold!G30+Volleyball!G30+Snooker!G30+Svømning!G30</f>
        <v>0</v>
      </c>
      <c r="H26" s="22">
        <f>+Bordtennis!H30+Bowling!H30+Bueskydning!H30+Fodbold!H30+Volleyball!H30+Snooker!H30+Svømning!H30</f>
        <v>0</v>
      </c>
      <c r="I26" s="22">
        <f>+Bordtennis!I30+Bowling!I30+Bueskydning!I30+Fodbold!I30+Volleyball!I30+Snooker!I30+Svømning!I30</f>
        <v>0</v>
      </c>
      <c r="J26" s="22">
        <f>+Bordtennis!J30+Bowling!J30+Bueskydning!J30+Fodbold!J30+Volleyball!J30+Snooker!J30+Svømning!J30</f>
        <v>0</v>
      </c>
      <c r="K26" s="22">
        <f>+Bordtennis!K30+Bowling!K30+Bueskydning!K30+Fodbold!K30+Volleyball!K30+Snooker!K30+Svømning!K30</f>
        <v>0</v>
      </c>
      <c r="L26" s="22">
        <f>+Bordtennis!L30+Bowling!L30+Bueskydning!L30+Fodbold!L30+Volleyball!L30+Snooker!L30+Svømning!L30</f>
        <v>0</v>
      </c>
      <c r="M26" s="22">
        <f>+Bordtennis!M30+Bowling!M30+Bueskydning!M30+Fodbold!M30+Volleyball!M30+Snooker!M30+Svømning!M30</f>
        <v>0</v>
      </c>
      <c r="N26" s="22">
        <f>+Bordtennis!N30+Bowling!N30+Bueskydning!N30+Fodbold!N30+Volleyball!N30+Snooker!N30+Svømning!N30</f>
        <v>0</v>
      </c>
      <c r="O26" s="23">
        <f t="shared" si="3"/>
        <v>2500</v>
      </c>
      <c r="P26" s="23"/>
      <c r="Q26" s="65">
        <v>1000</v>
      </c>
      <c r="R26" s="74"/>
      <c r="S26" s="70">
        <v>2266</v>
      </c>
    </row>
    <row r="27" spans="1:27" ht="15" x14ac:dyDescent="0.25">
      <c r="A27" s="27">
        <v>1210</v>
      </c>
      <c r="B27" s="25" t="s">
        <v>68</v>
      </c>
      <c r="C27" s="22">
        <v>0</v>
      </c>
      <c r="D27" s="22">
        <v>0</v>
      </c>
      <c r="E27" s="22">
        <v>1700</v>
      </c>
      <c r="F27" s="22">
        <v>0</v>
      </c>
      <c r="G27" s="22">
        <v>0</v>
      </c>
      <c r="H27" s="22">
        <v>1700</v>
      </c>
      <c r="I27" s="22">
        <v>0</v>
      </c>
      <c r="J27" s="22">
        <v>0</v>
      </c>
      <c r="K27" s="22">
        <v>1700</v>
      </c>
      <c r="L27" s="22">
        <v>0</v>
      </c>
      <c r="M27" s="22">
        <v>0</v>
      </c>
      <c r="N27" s="22">
        <v>1700</v>
      </c>
      <c r="O27" s="23">
        <f t="shared" ref="O27:O32" si="4">SUM(C27:N27)</f>
        <v>6800</v>
      </c>
      <c r="P27" s="23"/>
      <c r="Q27" s="65">
        <v>6600</v>
      </c>
      <c r="R27" s="74"/>
      <c r="S27" s="69">
        <v>6757</v>
      </c>
      <c r="T27" s="24"/>
      <c r="U27" s="24"/>
      <c r="V27" s="24"/>
      <c r="W27" s="24"/>
      <c r="X27" s="24"/>
      <c r="Y27"/>
      <c r="Z27"/>
      <c r="AA27"/>
    </row>
    <row r="28" spans="1:27" ht="15" x14ac:dyDescent="0.25">
      <c r="A28" s="27">
        <v>1213</v>
      </c>
      <c r="B28" s="25" t="s">
        <v>82</v>
      </c>
      <c r="C28" s="22">
        <v>0</v>
      </c>
      <c r="D28" s="22">
        <v>0</v>
      </c>
      <c r="E28" s="22">
        <v>3000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f t="shared" si="4"/>
        <v>3000</v>
      </c>
      <c r="P28" s="23"/>
      <c r="Q28" s="65">
        <v>3000</v>
      </c>
      <c r="R28" s="74"/>
      <c r="S28" s="69">
        <v>986</v>
      </c>
      <c r="T28" s="24"/>
      <c r="U28" s="24"/>
      <c r="V28" s="24"/>
      <c r="W28" s="24"/>
      <c r="X28" s="24"/>
      <c r="Y28"/>
      <c r="Z28"/>
      <c r="AA28"/>
    </row>
    <row r="29" spans="1:27" ht="15" x14ac:dyDescent="0.25">
      <c r="A29" s="27">
        <v>1214</v>
      </c>
      <c r="B29" s="25" t="s">
        <v>83</v>
      </c>
      <c r="C29" s="22">
        <v>12000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f t="shared" si="4"/>
        <v>12000</v>
      </c>
      <c r="P29" s="23"/>
      <c r="Q29" s="65">
        <v>6000</v>
      </c>
      <c r="R29" s="74"/>
      <c r="S29" s="69">
        <v>11451.28</v>
      </c>
      <c r="T29" s="24"/>
      <c r="U29" s="24"/>
      <c r="V29" s="24"/>
      <c r="W29" s="24"/>
      <c r="X29" s="24"/>
      <c r="Y29"/>
      <c r="Z29"/>
      <c r="AA29"/>
    </row>
    <row r="30" spans="1:27" ht="15" x14ac:dyDescent="0.25">
      <c r="A30" s="27">
        <v>1215</v>
      </c>
      <c r="B30" s="25" t="s">
        <v>84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f t="shared" si="4"/>
        <v>0</v>
      </c>
      <c r="P30" s="23"/>
      <c r="Q30" s="65">
        <v>0</v>
      </c>
      <c r="R30" s="74"/>
      <c r="S30" s="69">
        <v>0</v>
      </c>
      <c r="T30" s="24"/>
      <c r="U30" s="24"/>
      <c r="V30" s="24"/>
      <c r="W30" s="24"/>
      <c r="X30" s="24"/>
      <c r="Y30"/>
      <c r="Z30"/>
      <c r="AA30"/>
    </row>
    <row r="31" spans="1:27" ht="15" x14ac:dyDescent="0.25">
      <c r="A31" s="27">
        <v>1216</v>
      </c>
      <c r="B31" s="25" t="s">
        <v>85</v>
      </c>
      <c r="C31" s="22">
        <v>250</v>
      </c>
      <c r="D31" s="22">
        <v>250</v>
      </c>
      <c r="E31" s="22">
        <v>250</v>
      </c>
      <c r="F31" s="22">
        <v>250</v>
      </c>
      <c r="G31" s="22">
        <v>250</v>
      </c>
      <c r="H31" s="22">
        <v>250</v>
      </c>
      <c r="I31" s="22">
        <v>250</v>
      </c>
      <c r="J31" s="22">
        <v>250</v>
      </c>
      <c r="K31" s="22">
        <v>250</v>
      </c>
      <c r="L31" s="22">
        <v>250</v>
      </c>
      <c r="M31" s="22">
        <v>250</v>
      </c>
      <c r="N31" s="22">
        <v>250</v>
      </c>
      <c r="O31" s="23">
        <f t="shared" si="4"/>
        <v>3000</v>
      </c>
      <c r="P31" s="23"/>
      <c r="Q31" s="65">
        <v>0</v>
      </c>
      <c r="R31" s="74"/>
      <c r="S31" s="69">
        <v>2835.22</v>
      </c>
      <c r="T31" s="24"/>
      <c r="U31" s="24"/>
      <c r="V31" s="24"/>
      <c r="W31" s="24"/>
      <c r="X31" s="24"/>
      <c r="Y31"/>
      <c r="Z31"/>
      <c r="AA31"/>
    </row>
    <row r="32" spans="1:27" ht="15" x14ac:dyDescent="0.25">
      <c r="A32" s="27">
        <v>1219</v>
      </c>
      <c r="B32" s="25" t="s">
        <v>86</v>
      </c>
      <c r="C32" s="22">
        <v>298</v>
      </c>
      <c r="D32" s="22">
        <v>298</v>
      </c>
      <c r="E32" s="22">
        <v>298</v>
      </c>
      <c r="F32" s="22">
        <v>298</v>
      </c>
      <c r="G32" s="22">
        <v>298</v>
      </c>
      <c r="H32" s="22">
        <v>298</v>
      </c>
      <c r="I32" s="22">
        <v>298</v>
      </c>
      <c r="J32" s="22">
        <v>298</v>
      </c>
      <c r="K32" s="22">
        <v>298</v>
      </c>
      <c r="L32" s="22">
        <v>298</v>
      </c>
      <c r="M32" s="22">
        <v>298</v>
      </c>
      <c r="N32" s="22">
        <v>298</v>
      </c>
      <c r="O32" s="23">
        <f t="shared" si="4"/>
        <v>3576</v>
      </c>
      <c r="P32" s="23"/>
      <c r="Q32" s="65">
        <v>3576</v>
      </c>
      <c r="R32" s="74"/>
      <c r="S32" s="69">
        <v>3576</v>
      </c>
      <c r="T32" s="24"/>
      <c r="U32" s="24"/>
      <c r="V32" s="24"/>
      <c r="W32" s="24"/>
      <c r="X32" s="24"/>
      <c r="Y32"/>
      <c r="Z32"/>
      <c r="AA32"/>
    </row>
    <row r="33" spans="1:27" ht="15" x14ac:dyDescent="0.25">
      <c r="A33" s="27">
        <v>1287</v>
      </c>
      <c r="B33" s="25" t="s">
        <v>201</v>
      </c>
      <c r="C33" s="22">
        <f>+Bordtennis!C31+Bowling!C31+Bueskydning!C31+Fodbold!C31+Volleyball!C31+Snooker!C31+Svømning!C31</f>
        <v>7544</v>
      </c>
      <c r="D33" s="22">
        <f>+Bordtennis!D31+Bowling!D31+Bueskydning!D31+Fodbold!D31+Volleyball!D31+Snooker!D31+Svømning!D31</f>
        <v>7544</v>
      </c>
      <c r="E33" s="22">
        <f>+Bordtennis!E31+Bowling!E31+Bueskydning!E31+Fodbold!E31+Volleyball!E31+Snooker!E31+Svømning!E31</f>
        <v>7044</v>
      </c>
      <c r="F33" s="22">
        <f>+Bordtennis!F31+Bowling!F31+Bueskydning!F31+Fodbold!F31+Volleyball!F31+Snooker!F31+Svømning!F31</f>
        <v>7544</v>
      </c>
      <c r="G33" s="22">
        <f>+Bordtennis!G31+Bowling!G31+Bueskydning!G31+Fodbold!G31+Volleyball!G31+Snooker!G31+Svømning!G31</f>
        <v>8044</v>
      </c>
      <c r="H33" s="22">
        <f>+Bordtennis!H31+Bowling!H31+Bueskydning!H31+Fodbold!H31+Volleyball!H31+Snooker!H31+Svømning!H31</f>
        <v>0</v>
      </c>
      <c r="I33" s="22">
        <f>+Bordtennis!I31+Bowling!I31+Bueskydning!I31+Fodbold!I31+Volleyball!I31+Snooker!I31+Svømning!I31</f>
        <v>0</v>
      </c>
      <c r="J33" s="22">
        <f>+Bordtennis!J31+Bowling!J31+Bueskydning!J31+Fodbold!J31+Volleyball!J31+Snooker!J31+Svømning!J31</f>
        <v>3840</v>
      </c>
      <c r="K33" s="22">
        <f>+Bordtennis!K31+Bowling!K31+Bueskydning!K31+Fodbold!K31+Volleyball!K31+Snooker!K31+Svømning!K31</f>
        <v>7944</v>
      </c>
      <c r="L33" s="22">
        <f>+Bordtennis!L31+Bowling!L31+Bueskydning!L31+Fodbold!L31+Volleyball!L31+Snooker!L31+Svømning!L31</f>
        <v>18144</v>
      </c>
      <c r="M33" s="22">
        <f>+Bordtennis!M31+Bowling!M31+Bueskydning!M31+Fodbold!M31+Volleyball!M31+Snooker!M31+Svømning!M31</f>
        <v>8670</v>
      </c>
      <c r="N33" s="22">
        <f>+Bordtennis!N31+Bowling!N31+Bueskydning!N31+Fodbold!N31+Volleyball!N31+Snooker!N31+Svømning!N31</f>
        <v>6618</v>
      </c>
      <c r="O33" s="23">
        <f>SUM(C33:N33)</f>
        <v>82936</v>
      </c>
      <c r="P33" s="23"/>
      <c r="Q33" s="65">
        <f>1000+14525+10000+35520</f>
        <v>61045</v>
      </c>
      <c r="R33" s="74"/>
      <c r="S33" s="69">
        <f>1339.95+28472.63+10280+37440</f>
        <v>77532.58</v>
      </c>
      <c r="T33" s="24"/>
      <c r="U33" s="24"/>
      <c r="V33" s="24"/>
      <c r="W33" s="24"/>
      <c r="X33" s="24"/>
      <c r="Y33"/>
      <c r="Z33"/>
      <c r="AA33"/>
    </row>
    <row r="34" spans="1:27" x14ac:dyDescent="0.2">
      <c r="A34" s="27">
        <v>1290</v>
      </c>
      <c r="B34" s="25" t="s">
        <v>87</v>
      </c>
      <c r="Q34" s="64"/>
      <c r="R34" s="73"/>
      <c r="S34" s="70"/>
    </row>
    <row r="35" spans="1:27" s="26" customFormat="1" x14ac:dyDescent="0.2">
      <c r="A35" s="28"/>
      <c r="B35" s="26" t="s">
        <v>88</v>
      </c>
      <c r="C35" s="32">
        <f>SUM(C18:C34)*-1</f>
        <v>-22792</v>
      </c>
      <c r="D35" s="32">
        <f t="shared" ref="D35:N35" si="5">SUM(D18:D34)*-1</f>
        <v>-12192</v>
      </c>
      <c r="E35" s="32">
        <f t="shared" si="5"/>
        <v>-12592</v>
      </c>
      <c r="F35" s="32">
        <f t="shared" si="5"/>
        <v>-9092</v>
      </c>
      <c r="G35" s="32">
        <f t="shared" si="5"/>
        <v>-8592</v>
      </c>
      <c r="H35" s="32">
        <f t="shared" si="5"/>
        <v>-15498</v>
      </c>
      <c r="I35" s="32">
        <f t="shared" si="5"/>
        <v>-2648</v>
      </c>
      <c r="J35" s="32">
        <f t="shared" si="5"/>
        <v>-4788</v>
      </c>
      <c r="K35" s="32">
        <f t="shared" si="5"/>
        <v>-14292</v>
      </c>
      <c r="L35" s="32">
        <f t="shared" si="5"/>
        <v>-19492</v>
      </c>
      <c r="M35" s="32">
        <f t="shared" si="5"/>
        <v>-9518</v>
      </c>
      <c r="N35" s="32">
        <f t="shared" si="5"/>
        <v>-28966</v>
      </c>
      <c r="O35" s="32">
        <f>SUM(C35:N35)</f>
        <v>-160462</v>
      </c>
      <c r="P35" s="32"/>
      <c r="Q35" s="64">
        <v>-126171</v>
      </c>
      <c r="R35" s="73"/>
      <c r="S35" s="71">
        <f>SUM(S18:S34)*-1</f>
        <v>-152083.35999999999</v>
      </c>
    </row>
    <row r="36" spans="1:27" s="26" customFormat="1" hidden="1" x14ac:dyDescent="0.2">
      <c r="A36" s="28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64"/>
      <c r="R36" s="73"/>
    </row>
    <row r="37" spans="1:27" s="26" customFormat="1" hidden="1" x14ac:dyDescent="0.2">
      <c r="A37" s="28"/>
      <c r="B37" s="26" t="s">
        <v>89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64"/>
      <c r="R37" s="73"/>
    </row>
    <row r="38" spans="1:27" s="26" customFormat="1" hidden="1" x14ac:dyDescent="0.2">
      <c r="A38" s="2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64"/>
      <c r="R38" s="73"/>
    </row>
    <row r="39" spans="1:27" s="26" customFormat="1" hidden="1" x14ac:dyDescent="0.2">
      <c r="A39" s="28"/>
      <c r="B39" s="26" t="s">
        <v>90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>
        <f t="shared" ref="O39:O102" si="6">SUM(C39:N39)</f>
        <v>0</v>
      </c>
      <c r="P39" s="32"/>
      <c r="Q39" s="64"/>
      <c r="R39" s="73"/>
    </row>
    <row r="40" spans="1:27" hidden="1" x14ac:dyDescent="0.2">
      <c r="A40" s="27">
        <v>1401</v>
      </c>
      <c r="B40" s="25" t="s">
        <v>91</v>
      </c>
      <c r="C40" s="30">
        <f>+Bordtennis!C10</f>
        <v>0</v>
      </c>
      <c r="D40" s="30">
        <f>+Bordtennis!D10</f>
        <v>0</v>
      </c>
      <c r="E40" s="30">
        <f>+Bordtennis!E10</f>
        <v>0</v>
      </c>
      <c r="F40" s="30">
        <f>+Bordtennis!F10</f>
        <v>0</v>
      </c>
      <c r="G40" s="30">
        <f>+Bordtennis!G10</f>
        <v>0</v>
      </c>
      <c r="H40" s="30">
        <f>+Bordtennis!H10</f>
        <v>0</v>
      </c>
      <c r="I40" s="30">
        <f>+Bordtennis!I10</f>
        <v>0</v>
      </c>
      <c r="J40" s="30">
        <f>+Bordtennis!J10</f>
        <v>0</v>
      </c>
      <c r="K40" s="30">
        <f>+Bordtennis!K10</f>
        <v>0</v>
      </c>
      <c r="L40" s="30">
        <f>+Bordtennis!L10</f>
        <v>0</v>
      </c>
      <c r="M40" s="30">
        <f>+Bordtennis!M10</f>
        <v>0</v>
      </c>
      <c r="N40" s="30">
        <f>+Bordtennis!N10</f>
        <v>0</v>
      </c>
      <c r="O40" s="32">
        <f t="shared" si="6"/>
        <v>0</v>
      </c>
      <c r="P40" s="32"/>
      <c r="Q40" s="64"/>
      <c r="R40" s="73"/>
    </row>
    <row r="41" spans="1:27" hidden="1" x14ac:dyDescent="0.2">
      <c r="A41" s="27">
        <v>1403</v>
      </c>
      <c r="B41" s="25" t="s">
        <v>92</v>
      </c>
      <c r="C41" s="30">
        <f>+Bordtennis!C8+Bordtennis!C9</f>
        <v>0</v>
      </c>
      <c r="D41" s="30">
        <f>+Bordtennis!D8+Bordtennis!D9</f>
        <v>0</v>
      </c>
      <c r="E41" s="30">
        <f>+Bordtennis!E8+Bordtennis!E9</f>
        <v>0</v>
      </c>
      <c r="F41" s="30">
        <f>+Bordtennis!F8+Bordtennis!F9</f>
        <v>0</v>
      </c>
      <c r="G41" s="30">
        <f>+Bordtennis!G8+Bordtennis!G9</f>
        <v>0</v>
      </c>
      <c r="H41" s="30">
        <f>+Bordtennis!H8+Bordtennis!H9</f>
        <v>0</v>
      </c>
      <c r="I41" s="30">
        <f>+Bordtennis!I8+Bordtennis!I9</f>
        <v>0</v>
      </c>
      <c r="J41" s="30">
        <f>+Bordtennis!J8+Bordtennis!J9</f>
        <v>0</v>
      </c>
      <c r="K41" s="30">
        <f>+Bordtennis!K8+Bordtennis!K9</f>
        <v>0</v>
      </c>
      <c r="L41" s="30">
        <f>+Bordtennis!L8+Bordtennis!L9</f>
        <v>0</v>
      </c>
      <c r="M41" s="30">
        <f>+Bordtennis!M8+Bordtennis!M9</f>
        <v>0</v>
      </c>
      <c r="N41" s="30">
        <f>+Bordtennis!N8+Bordtennis!N9</f>
        <v>0</v>
      </c>
      <c r="O41" s="32">
        <f t="shared" si="6"/>
        <v>0</v>
      </c>
      <c r="P41" s="32"/>
      <c r="Q41" s="64"/>
      <c r="R41" s="73"/>
    </row>
    <row r="42" spans="1:27" s="26" customFormat="1" hidden="1" x14ac:dyDescent="0.2">
      <c r="A42" s="28"/>
      <c r="B42" s="26" t="s">
        <v>93</v>
      </c>
      <c r="C42" s="32">
        <f>SUM(C40:C41)</f>
        <v>0</v>
      </c>
      <c r="D42" s="32">
        <f t="shared" ref="D42:N42" si="7">SUM(D40:D41)</f>
        <v>0</v>
      </c>
      <c r="E42" s="32">
        <f t="shared" si="7"/>
        <v>0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 t="shared" si="7"/>
        <v>0</v>
      </c>
      <c r="O42" s="32">
        <f t="shared" si="6"/>
        <v>0</v>
      </c>
      <c r="P42" s="32"/>
      <c r="Q42" s="64"/>
      <c r="R42" s="73"/>
    </row>
    <row r="43" spans="1:27" s="26" customFormat="1" hidden="1" x14ac:dyDescent="0.2">
      <c r="A43" s="28"/>
      <c r="B43" s="26" t="s">
        <v>94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>
        <f t="shared" si="6"/>
        <v>0</v>
      </c>
      <c r="P43" s="32"/>
      <c r="Q43" s="64"/>
      <c r="R43" s="73"/>
    </row>
    <row r="44" spans="1:27" hidden="1" x14ac:dyDescent="0.2">
      <c r="A44" s="27">
        <v>1411</v>
      </c>
      <c r="B44" s="25" t="s">
        <v>95</v>
      </c>
      <c r="C44" s="30">
        <f>+Bordtennis!C13+Bordtennis!C14+Bordtennis!C15</f>
        <v>0</v>
      </c>
      <c r="D44" s="30">
        <f>+Bordtennis!D13+Bordtennis!D14+Bordtennis!D15</f>
        <v>0</v>
      </c>
      <c r="E44" s="30">
        <f>+Bordtennis!E13+Bordtennis!E14+Bordtennis!E15</f>
        <v>0</v>
      </c>
      <c r="F44" s="30">
        <f>+Bordtennis!F13+Bordtennis!F14+Bordtennis!F15</f>
        <v>0</v>
      </c>
      <c r="G44" s="30">
        <f>+Bordtennis!G13+Bordtennis!G14+Bordtennis!G15</f>
        <v>0</v>
      </c>
      <c r="H44" s="30">
        <f>+Bordtennis!H13+Bordtennis!H14+Bordtennis!H15</f>
        <v>0</v>
      </c>
      <c r="I44" s="30">
        <f>+Bordtennis!I13+Bordtennis!I14+Bordtennis!I15</f>
        <v>0</v>
      </c>
      <c r="J44" s="30">
        <f>+Bordtennis!J13+Bordtennis!J14+Bordtennis!J15</f>
        <v>0</v>
      </c>
      <c r="K44" s="30">
        <f>+Bordtennis!K13+Bordtennis!K14+Bordtennis!K15</f>
        <v>0</v>
      </c>
      <c r="L44" s="30">
        <f>+Bordtennis!L13+Bordtennis!L14+Bordtennis!L15</f>
        <v>0</v>
      </c>
      <c r="M44" s="30">
        <f>+Bordtennis!M13+Bordtennis!M14+Bordtennis!M15</f>
        <v>0</v>
      </c>
      <c r="N44" s="30">
        <f>+Bordtennis!N13+Bordtennis!N14+Bordtennis!N15</f>
        <v>0</v>
      </c>
      <c r="O44" s="32">
        <f t="shared" si="6"/>
        <v>0</v>
      </c>
      <c r="P44" s="32"/>
      <c r="Q44" s="64"/>
      <c r="R44" s="73"/>
    </row>
    <row r="45" spans="1:27" hidden="1" x14ac:dyDescent="0.2">
      <c r="A45" s="27">
        <v>1413</v>
      </c>
      <c r="B45" s="25" t="s">
        <v>96</v>
      </c>
      <c r="C45" s="30">
        <f>+Bordtennis!C20+Bordtennis!C22+Bordtennis!C23+Bordtennis!C24</f>
        <v>0</v>
      </c>
      <c r="D45" s="30">
        <f>+Bordtennis!D20+Bordtennis!D22+Bordtennis!D23+Bordtennis!D24</f>
        <v>0</v>
      </c>
      <c r="E45" s="30">
        <f>+Bordtennis!E20+Bordtennis!E22+Bordtennis!E23+Bordtennis!E24</f>
        <v>0</v>
      </c>
      <c r="F45" s="30">
        <f>+Bordtennis!F20+Bordtennis!F22+Bordtennis!F23+Bordtennis!F24</f>
        <v>0</v>
      </c>
      <c r="G45" s="30">
        <f>+Bordtennis!G20+Bordtennis!G22+Bordtennis!G23+Bordtennis!G24</f>
        <v>0</v>
      </c>
      <c r="H45" s="30">
        <f>+Bordtennis!H20+Bordtennis!H22+Bordtennis!H23+Bordtennis!H24</f>
        <v>0</v>
      </c>
      <c r="I45" s="30">
        <f>+Bordtennis!I20+Bordtennis!I22+Bordtennis!I23+Bordtennis!I24</f>
        <v>0</v>
      </c>
      <c r="J45" s="30">
        <f>+Bordtennis!J20+Bordtennis!J22+Bordtennis!J23+Bordtennis!J24</f>
        <v>0</v>
      </c>
      <c r="K45" s="30">
        <f>+Bordtennis!K20+Bordtennis!K22+Bordtennis!K23+Bordtennis!K24</f>
        <v>0</v>
      </c>
      <c r="L45" s="30">
        <f>+Bordtennis!L20+Bordtennis!L22+Bordtennis!L23+Bordtennis!L24</f>
        <v>0</v>
      </c>
      <c r="M45" s="30">
        <f>+Bordtennis!M20+Bordtennis!M22+Bordtennis!M23+Bordtennis!M24</f>
        <v>0</v>
      </c>
      <c r="N45" s="30">
        <f>+Bordtennis!N20+Bordtennis!N22+Bordtennis!N23+Bordtennis!N24</f>
        <v>0</v>
      </c>
      <c r="O45" s="32">
        <f t="shared" si="6"/>
        <v>0</v>
      </c>
      <c r="P45" s="32"/>
      <c r="Q45" s="64"/>
      <c r="R45" s="73"/>
    </row>
    <row r="46" spans="1:27" hidden="1" x14ac:dyDescent="0.2">
      <c r="A46" s="27">
        <v>1415</v>
      </c>
      <c r="B46" s="25" t="s">
        <v>97</v>
      </c>
      <c r="C46" s="30">
        <f>+Bordtennis!C25+Bordtennis!C26</f>
        <v>0</v>
      </c>
      <c r="D46" s="30">
        <f>+Bordtennis!D25+Bordtennis!D26</f>
        <v>0</v>
      </c>
      <c r="E46" s="30">
        <f>+Bordtennis!E25+Bordtennis!E26</f>
        <v>0</v>
      </c>
      <c r="F46" s="30">
        <f>+Bordtennis!F25+Bordtennis!F26</f>
        <v>0</v>
      </c>
      <c r="G46" s="30">
        <f>+Bordtennis!G25+Bordtennis!G26</f>
        <v>0</v>
      </c>
      <c r="H46" s="30">
        <f>+Bordtennis!H25+Bordtennis!H26</f>
        <v>0</v>
      </c>
      <c r="I46" s="30">
        <f>+Bordtennis!I25+Bordtennis!I26</f>
        <v>0</v>
      </c>
      <c r="J46" s="30">
        <f>+Bordtennis!J25+Bordtennis!J26</f>
        <v>0</v>
      </c>
      <c r="K46" s="30">
        <f>+Bordtennis!K25+Bordtennis!K26</f>
        <v>0</v>
      </c>
      <c r="L46" s="30">
        <f>+Bordtennis!L25+Bordtennis!L26</f>
        <v>0</v>
      </c>
      <c r="M46" s="30">
        <f>+Bordtennis!M25+Bordtennis!M26</f>
        <v>0</v>
      </c>
      <c r="N46" s="30">
        <f>+Bordtennis!N25+Bordtennis!N26</f>
        <v>0</v>
      </c>
      <c r="O46" s="32">
        <f t="shared" si="6"/>
        <v>0</v>
      </c>
      <c r="P46" s="32"/>
      <c r="Q46" s="64"/>
      <c r="R46" s="73"/>
    </row>
    <row r="47" spans="1:27" hidden="1" x14ac:dyDescent="0.2">
      <c r="A47" s="27">
        <v>1416</v>
      </c>
      <c r="B47" s="31" t="s">
        <v>98</v>
      </c>
      <c r="O47" s="32">
        <f t="shared" si="6"/>
        <v>0</v>
      </c>
      <c r="P47" s="32"/>
      <c r="Q47" s="64"/>
      <c r="R47" s="73"/>
    </row>
    <row r="48" spans="1:27" hidden="1" x14ac:dyDescent="0.2">
      <c r="A48" s="27">
        <v>1417</v>
      </c>
      <c r="B48" s="25" t="s">
        <v>99</v>
      </c>
      <c r="C48" s="30">
        <f>+Bordtennis!C27+Bordtennis!C19</f>
        <v>0</v>
      </c>
      <c r="D48" s="30">
        <f>+Bordtennis!D27+Bordtennis!D19</f>
        <v>0</v>
      </c>
      <c r="E48" s="30">
        <f>+Bordtennis!E27+Bordtennis!E19</f>
        <v>0</v>
      </c>
      <c r="F48" s="30">
        <f>+Bordtennis!F27+Bordtennis!F19</f>
        <v>0</v>
      </c>
      <c r="G48" s="30">
        <f>+Bordtennis!G27+Bordtennis!G19</f>
        <v>0</v>
      </c>
      <c r="H48" s="30">
        <f>+Bordtennis!H27+Bordtennis!H19</f>
        <v>0</v>
      </c>
      <c r="I48" s="30">
        <f>+Bordtennis!I27+Bordtennis!I19</f>
        <v>2800</v>
      </c>
      <c r="J48" s="30">
        <f>+Bordtennis!J27+Bordtennis!J19</f>
        <v>0</v>
      </c>
      <c r="K48" s="30">
        <f>+Bordtennis!K27+Bordtennis!K19</f>
        <v>0</v>
      </c>
      <c r="L48" s="30">
        <f>+Bordtennis!L27+Bordtennis!L19</f>
        <v>0</v>
      </c>
      <c r="M48" s="30">
        <f>+Bordtennis!M27+Bordtennis!M19</f>
        <v>0</v>
      </c>
      <c r="N48" s="30">
        <f>+Bordtennis!N27+Bordtennis!N19</f>
        <v>2800</v>
      </c>
      <c r="O48" s="32">
        <f t="shared" si="6"/>
        <v>5600</v>
      </c>
      <c r="P48" s="32"/>
      <c r="Q48" s="64"/>
      <c r="R48" s="73"/>
    </row>
    <row r="49" spans="1:18" hidden="1" x14ac:dyDescent="0.2">
      <c r="A49" s="27">
        <v>1419</v>
      </c>
      <c r="B49" s="25" t="s">
        <v>100</v>
      </c>
      <c r="C49" s="30">
        <f>+Bordtennis!C21</f>
        <v>0</v>
      </c>
      <c r="D49" s="30">
        <f>+Bordtennis!D21</f>
        <v>0</v>
      </c>
      <c r="E49" s="30">
        <f>+Bordtennis!E21</f>
        <v>0</v>
      </c>
      <c r="F49" s="30">
        <f>+Bordtennis!F21</f>
        <v>0</v>
      </c>
      <c r="G49" s="30">
        <f>+Bordtennis!G21</f>
        <v>0</v>
      </c>
      <c r="H49" s="30">
        <f>+Bordtennis!H21</f>
        <v>0</v>
      </c>
      <c r="I49" s="30">
        <f>+Bordtennis!I21</f>
        <v>0</v>
      </c>
      <c r="J49" s="30">
        <f>+Bordtennis!J21</f>
        <v>0</v>
      </c>
      <c r="K49" s="30">
        <f>+Bordtennis!K21</f>
        <v>0</v>
      </c>
      <c r="L49" s="30">
        <f>+Bordtennis!L21</f>
        <v>0</v>
      </c>
      <c r="M49" s="30">
        <f>+Bordtennis!M21</f>
        <v>0</v>
      </c>
      <c r="N49" s="30">
        <f>+Bordtennis!N21</f>
        <v>0</v>
      </c>
      <c r="O49" s="32">
        <f t="shared" si="6"/>
        <v>0</v>
      </c>
      <c r="P49" s="32"/>
      <c r="Q49" s="64"/>
      <c r="R49" s="73"/>
    </row>
    <row r="50" spans="1:18" hidden="1" x14ac:dyDescent="0.2">
      <c r="A50" s="27">
        <v>1427</v>
      </c>
      <c r="B50" s="25" t="s">
        <v>101</v>
      </c>
      <c r="C50" s="30">
        <f>+Bordtennis!C16</f>
        <v>0</v>
      </c>
      <c r="D50" s="30">
        <f>+Bordtennis!D16</f>
        <v>0</v>
      </c>
      <c r="E50" s="30">
        <f>+Bordtennis!E16</f>
        <v>0</v>
      </c>
      <c r="F50" s="30">
        <f>+Bordtennis!F16</f>
        <v>0</v>
      </c>
      <c r="G50" s="30">
        <f>+Bordtennis!G16</f>
        <v>0</v>
      </c>
      <c r="H50" s="30">
        <f>+Bordtennis!H16</f>
        <v>0</v>
      </c>
      <c r="I50" s="30">
        <f>+Bordtennis!I16</f>
        <v>0</v>
      </c>
      <c r="J50" s="30">
        <f>+Bordtennis!J16</f>
        <v>0</v>
      </c>
      <c r="K50" s="30">
        <f>+Bordtennis!K16</f>
        <v>0</v>
      </c>
      <c r="L50" s="30">
        <f>+Bordtennis!L16</f>
        <v>0</v>
      </c>
      <c r="M50" s="30">
        <f>+Bordtennis!M16</f>
        <v>0</v>
      </c>
      <c r="N50" s="30">
        <f>+Bordtennis!N16</f>
        <v>0</v>
      </c>
      <c r="O50" s="32">
        <f t="shared" si="6"/>
        <v>0</v>
      </c>
      <c r="P50" s="32"/>
      <c r="Q50" s="64"/>
      <c r="R50" s="73"/>
    </row>
    <row r="51" spans="1:18" hidden="1" x14ac:dyDescent="0.2">
      <c r="A51" s="27">
        <v>1428</v>
      </c>
      <c r="B51" s="25" t="s">
        <v>102</v>
      </c>
      <c r="C51" s="30">
        <f>+Bordtennis!C17</f>
        <v>0</v>
      </c>
      <c r="D51" s="30">
        <f>+Bordtennis!D17</f>
        <v>0</v>
      </c>
      <c r="E51" s="30">
        <f>+Bordtennis!E17</f>
        <v>0</v>
      </c>
      <c r="F51" s="30">
        <f>+Bordtennis!F17</f>
        <v>0</v>
      </c>
      <c r="G51" s="30">
        <f>+Bordtennis!G17</f>
        <v>0</v>
      </c>
      <c r="H51" s="30">
        <f>+Bordtennis!H17</f>
        <v>0</v>
      </c>
      <c r="I51" s="30">
        <f>+Bordtennis!I17</f>
        <v>0</v>
      </c>
      <c r="J51" s="30">
        <f>+Bordtennis!J17</f>
        <v>0</v>
      </c>
      <c r="K51" s="30">
        <f>+Bordtennis!K17</f>
        <v>0</v>
      </c>
      <c r="L51" s="30">
        <f>+Bordtennis!L17</f>
        <v>0</v>
      </c>
      <c r="M51" s="30">
        <f>+Bordtennis!M17</f>
        <v>0</v>
      </c>
      <c r="N51" s="30">
        <f>+Bordtennis!N17</f>
        <v>0</v>
      </c>
      <c r="O51" s="32">
        <f t="shared" si="6"/>
        <v>0</v>
      </c>
      <c r="P51" s="32"/>
      <c r="Q51" s="64"/>
      <c r="R51" s="73"/>
    </row>
    <row r="52" spans="1:18" hidden="1" x14ac:dyDescent="0.2">
      <c r="A52" s="27">
        <v>1429</v>
      </c>
      <c r="B52" s="25" t="s">
        <v>103</v>
      </c>
      <c r="C52" s="30">
        <f>+Bordtennis!C18</f>
        <v>0</v>
      </c>
      <c r="D52" s="30">
        <f>+Bordtennis!D18</f>
        <v>0</v>
      </c>
      <c r="E52" s="30">
        <f>+Bordtennis!E18</f>
        <v>0</v>
      </c>
      <c r="F52" s="30">
        <f>+Bordtennis!F18</f>
        <v>0</v>
      </c>
      <c r="G52" s="30">
        <f>+Bordtennis!G18</f>
        <v>0</v>
      </c>
      <c r="H52" s="30">
        <f>+Bordtennis!H18</f>
        <v>0</v>
      </c>
      <c r="I52" s="30">
        <f>+Bordtennis!I18</f>
        <v>0</v>
      </c>
      <c r="J52" s="30">
        <f>+Bordtennis!J18</f>
        <v>0</v>
      </c>
      <c r="K52" s="30">
        <f>+Bordtennis!K18</f>
        <v>0</v>
      </c>
      <c r="L52" s="30">
        <f>+Bordtennis!L18</f>
        <v>0</v>
      </c>
      <c r="M52" s="30">
        <f>+Bordtennis!M18</f>
        <v>0</v>
      </c>
      <c r="N52" s="30">
        <f>+Bordtennis!N18</f>
        <v>0</v>
      </c>
      <c r="O52" s="32">
        <f t="shared" si="6"/>
        <v>0</v>
      </c>
      <c r="P52" s="32"/>
      <c r="Q52" s="64"/>
      <c r="R52" s="73"/>
    </row>
    <row r="53" spans="1:18" s="26" customFormat="1" hidden="1" x14ac:dyDescent="0.2">
      <c r="A53" s="28"/>
      <c r="B53" s="26" t="s">
        <v>104</v>
      </c>
      <c r="C53" s="32">
        <f>SUM(C44:C52)</f>
        <v>0</v>
      </c>
      <c r="D53" s="32">
        <f t="shared" ref="D53:N53" si="8">SUM(D44:D52)</f>
        <v>0</v>
      </c>
      <c r="E53" s="32">
        <f t="shared" si="8"/>
        <v>0</v>
      </c>
      <c r="F53" s="32">
        <f t="shared" si="8"/>
        <v>0</v>
      </c>
      <c r="G53" s="32">
        <f t="shared" si="8"/>
        <v>0</v>
      </c>
      <c r="H53" s="32">
        <f t="shared" si="8"/>
        <v>0</v>
      </c>
      <c r="I53" s="32">
        <f t="shared" si="8"/>
        <v>2800</v>
      </c>
      <c r="J53" s="32">
        <f t="shared" si="8"/>
        <v>0</v>
      </c>
      <c r="K53" s="32">
        <f t="shared" si="8"/>
        <v>0</v>
      </c>
      <c r="L53" s="32">
        <f t="shared" si="8"/>
        <v>0</v>
      </c>
      <c r="M53" s="32">
        <f t="shared" si="8"/>
        <v>0</v>
      </c>
      <c r="N53" s="32">
        <f t="shared" si="8"/>
        <v>2800</v>
      </c>
      <c r="O53" s="32">
        <f t="shared" si="6"/>
        <v>5600</v>
      </c>
      <c r="P53" s="32"/>
      <c r="Q53" s="64"/>
      <c r="R53" s="73"/>
    </row>
    <row r="54" spans="1:18" s="46" customFormat="1" hidden="1" x14ac:dyDescent="0.2">
      <c r="A54" s="45"/>
      <c r="B54" s="46" t="s">
        <v>105</v>
      </c>
      <c r="C54" s="47">
        <f>+C42-C53</f>
        <v>0</v>
      </c>
      <c r="D54" s="47">
        <f t="shared" ref="D54:N54" si="9">+D42-D53</f>
        <v>0</v>
      </c>
      <c r="E54" s="47">
        <f t="shared" si="9"/>
        <v>0</v>
      </c>
      <c r="F54" s="47">
        <f t="shared" si="9"/>
        <v>0</v>
      </c>
      <c r="G54" s="47">
        <f t="shared" si="9"/>
        <v>0</v>
      </c>
      <c r="H54" s="47">
        <f t="shared" si="9"/>
        <v>0</v>
      </c>
      <c r="I54" s="47">
        <f t="shared" si="9"/>
        <v>-2800</v>
      </c>
      <c r="J54" s="47">
        <f t="shared" si="9"/>
        <v>0</v>
      </c>
      <c r="K54" s="47">
        <f t="shared" si="9"/>
        <v>0</v>
      </c>
      <c r="L54" s="47">
        <f t="shared" si="9"/>
        <v>0</v>
      </c>
      <c r="M54" s="47">
        <f t="shared" si="9"/>
        <v>0</v>
      </c>
      <c r="N54" s="47">
        <f t="shared" si="9"/>
        <v>-2800</v>
      </c>
      <c r="O54" s="32">
        <f t="shared" si="6"/>
        <v>-5600</v>
      </c>
      <c r="P54" s="32"/>
      <c r="Q54" s="66">
        <v>-5600</v>
      </c>
      <c r="R54" s="75"/>
    </row>
    <row r="55" spans="1:18" s="26" customFormat="1" hidden="1" x14ac:dyDescent="0.2">
      <c r="A55" s="2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>
        <f t="shared" si="6"/>
        <v>0</v>
      </c>
      <c r="P55" s="32"/>
      <c r="Q55" s="64"/>
      <c r="R55" s="73"/>
    </row>
    <row r="56" spans="1:18" s="26" customFormat="1" hidden="1" x14ac:dyDescent="0.2">
      <c r="A56" s="28"/>
      <c r="B56" s="26" t="s">
        <v>106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>
        <f t="shared" si="6"/>
        <v>0</v>
      </c>
      <c r="P56" s="32"/>
      <c r="Q56" s="64"/>
      <c r="R56" s="73"/>
    </row>
    <row r="57" spans="1:18" hidden="1" x14ac:dyDescent="0.2">
      <c r="A57" s="27">
        <v>1501</v>
      </c>
      <c r="B57" s="25" t="s">
        <v>107</v>
      </c>
      <c r="C57" s="30">
        <f>+Bowling!C10</f>
        <v>742.5</v>
      </c>
      <c r="D57" s="30">
        <f>+Bowling!D10</f>
        <v>1703.25</v>
      </c>
      <c r="E57" s="30">
        <f>+Bowling!E10</f>
        <v>742.5</v>
      </c>
      <c r="F57" s="30">
        <f>+Bowling!F10</f>
        <v>3000</v>
      </c>
      <c r="G57" s="30">
        <f>+Bowling!G10</f>
        <v>0</v>
      </c>
      <c r="H57" s="30">
        <f>+Bowling!H10</f>
        <v>0</v>
      </c>
      <c r="I57" s="30">
        <f>+Bowling!I10</f>
        <v>0</v>
      </c>
      <c r="J57" s="30">
        <f>+Bowling!J10</f>
        <v>0</v>
      </c>
      <c r="K57" s="30">
        <f>+Bowling!K10</f>
        <v>2190.75</v>
      </c>
      <c r="L57" s="30">
        <f>+Bowling!L10</f>
        <v>990</v>
      </c>
      <c r="M57" s="30">
        <f>+Bowling!M10</f>
        <v>2190.75</v>
      </c>
      <c r="N57" s="30">
        <f>+Bowling!N10</f>
        <v>0</v>
      </c>
      <c r="O57" s="32">
        <f t="shared" si="6"/>
        <v>11559.75</v>
      </c>
      <c r="P57" s="32"/>
      <c r="Q57" s="64"/>
      <c r="R57" s="73"/>
    </row>
    <row r="58" spans="1:18" hidden="1" x14ac:dyDescent="0.2">
      <c r="A58" s="27">
        <v>1503</v>
      </c>
      <c r="B58" s="25" t="s">
        <v>108</v>
      </c>
      <c r="C58" s="30">
        <f>+Bowling!C8+Bowling!C9</f>
        <v>0</v>
      </c>
      <c r="D58" s="30">
        <f>+Bowling!D8+Bowling!D9</f>
        <v>0</v>
      </c>
      <c r="E58" s="30">
        <f>+Bowling!E8+Bowling!E9</f>
        <v>0</v>
      </c>
      <c r="F58" s="30">
        <f>+Bowling!F8+Bowling!F9</f>
        <v>0</v>
      </c>
      <c r="G58" s="30">
        <f>+Bowling!G8+Bowling!G9</f>
        <v>0</v>
      </c>
      <c r="H58" s="30">
        <f>+Bowling!H8+Bowling!H9</f>
        <v>0</v>
      </c>
      <c r="I58" s="30">
        <f>+Bowling!I8+Bowling!I9</f>
        <v>0</v>
      </c>
      <c r="J58" s="30">
        <f>+Bowling!J8+Bowling!J9</f>
        <v>0</v>
      </c>
      <c r="K58" s="30">
        <f>+Bowling!K8+Bowling!K9</f>
        <v>0</v>
      </c>
      <c r="L58" s="30">
        <f>+Bowling!L8+Bowling!L9</f>
        <v>0</v>
      </c>
      <c r="M58" s="30">
        <f>+Bowling!M8+Bowling!M9</f>
        <v>0</v>
      </c>
      <c r="N58" s="30">
        <f>+Bowling!N8+Bowling!N9</f>
        <v>0</v>
      </c>
      <c r="O58" s="32">
        <f t="shared" si="6"/>
        <v>0</v>
      </c>
      <c r="P58" s="32"/>
      <c r="Q58" s="64"/>
      <c r="R58" s="73"/>
    </row>
    <row r="59" spans="1:18" s="26" customFormat="1" hidden="1" x14ac:dyDescent="0.2">
      <c r="A59" s="28"/>
      <c r="B59" s="26" t="s">
        <v>109</v>
      </c>
      <c r="C59" s="32">
        <f>SUM(C57:C58)</f>
        <v>742.5</v>
      </c>
      <c r="D59" s="32">
        <f t="shared" ref="D59:N59" si="10">SUM(D57:D58)</f>
        <v>1703.25</v>
      </c>
      <c r="E59" s="32">
        <f t="shared" si="10"/>
        <v>742.5</v>
      </c>
      <c r="F59" s="32">
        <f t="shared" si="10"/>
        <v>3000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2190.75</v>
      </c>
      <c r="L59" s="32">
        <f t="shared" si="10"/>
        <v>990</v>
      </c>
      <c r="M59" s="32">
        <f t="shared" si="10"/>
        <v>2190.75</v>
      </c>
      <c r="N59" s="32">
        <f t="shared" si="10"/>
        <v>0</v>
      </c>
      <c r="O59" s="32">
        <f t="shared" si="6"/>
        <v>11559.75</v>
      </c>
      <c r="P59" s="32"/>
      <c r="Q59" s="64"/>
      <c r="R59" s="73"/>
    </row>
    <row r="60" spans="1:18" s="26" customFormat="1" hidden="1" x14ac:dyDescent="0.2">
      <c r="A60" s="28"/>
      <c r="B60" s="26" t="s">
        <v>110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>
        <f t="shared" si="6"/>
        <v>0</v>
      </c>
      <c r="P60" s="32"/>
      <c r="Q60" s="64"/>
      <c r="R60" s="73"/>
    </row>
    <row r="61" spans="1:18" hidden="1" x14ac:dyDescent="0.2">
      <c r="A61" s="27">
        <v>1511</v>
      </c>
      <c r="B61" s="25" t="s">
        <v>111</v>
      </c>
      <c r="C61" s="30">
        <f>+Bowling!C13+Bowling!C14+Bowling!C15</f>
        <v>990</v>
      </c>
      <c r="D61" s="30">
        <f>+Bowling!D13+Bowling!D14+Bowling!D15</f>
        <v>990</v>
      </c>
      <c r="E61" s="30">
        <f>+Bowling!E13+Bowling!E14+Bowling!E15</f>
        <v>990</v>
      </c>
      <c r="F61" s="30">
        <f>+Bowling!F13+Bowling!F14+Bowling!F15</f>
        <v>990</v>
      </c>
      <c r="G61" s="30">
        <f>+Bowling!G13+Bowling!G14+Bowling!G15</f>
        <v>0</v>
      </c>
      <c r="H61" s="30">
        <f>+Bowling!H13+Bowling!H14+Bowling!H15</f>
        <v>0</v>
      </c>
      <c r="I61" s="30">
        <f>+Bowling!I13+Bowling!I14+Bowling!I15</f>
        <v>0</v>
      </c>
      <c r="J61" s="30">
        <f>+Bowling!J13+Bowling!J14+Bowling!J15</f>
        <v>0</v>
      </c>
      <c r="K61" s="30">
        <f>+Bowling!K13+Bowling!K14+Bowling!K15</f>
        <v>1320</v>
      </c>
      <c r="L61" s="30">
        <f>+Bowling!L13+Bowling!L14+Bowling!L15</f>
        <v>1320</v>
      </c>
      <c r="M61" s="30">
        <f>+Bowling!M13+Bowling!M14+Bowling!M15</f>
        <v>1320</v>
      </c>
      <c r="N61" s="30">
        <f>+Bowling!N13+Bowling!N14+Bowling!N15</f>
        <v>0</v>
      </c>
      <c r="O61" s="32">
        <f t="shared" si="6"/>
        <v>7920</v>
      </c>
      <c r="P61" s="32"/>
      <c r="Q61" s="64"/>
      <c r="R61" s="73"/>
    </row>
    <row r="62" spans="1:18" hidden="1" x14ac:dyDescent="0.2">
      <c r="A62" s="27">
        <v>1513</v>
      </c>
      <c r="B62" s="25" t="s">
        <v>112</v>
      </c>
      <c r="C62" s="30">
        <f>+Bowling!C20+Bowling!C22+Bowling!C23+Bowling!C24</f>
        <v>0</v>
      </c>
      <c r="D62" s="30">
        <f>+Bowling!D20+Bowling!D22+Bowling!D23+Bowling!D24</f>
        <v>0</v>
      </c>
      <c r="E62" s="30">
        <f>+Bowling!E20+Bowling!E22+Bowling!E23+Bowling!E24</f>
        <v>0</v>
      </c>
      <c r="F62" s="30">
        <f>+Bowling!F20+Bowling!F22+Bowling!F23+Bowling!F24</f>
        <v>0</v>
      </c>
      <c r="G62" s="30">
        <f>+Bowling!G20+Bowling!G22+Bowling!G23+Bowling!G24</f>
        <v>3000</v>
      </c>
      <c r="H62" s="30">
        <f>+Bowling!H20+Bowling!H22+Bowling!H23+Bowling!H24</f>
        <v>0</v>
      </c>
      <c r="I62" s="30">
        <f>+Bowling!I20+Bowling!I22+Bowling!I23+Bowling!I24</f>
        <v>0</v>
      </c>
      <c r="J62" s="30">
        <f>+Bowling!J20+Bowling!J22+Bowling!J23+Bowling!J24</f>
        <v>0</v>
      </c>
      <c r="K62" s="30">
        <f>+Bowling!K20+Bowling!K22+Bowling!K23+Bowling!K24</f>
        <v>0</v>
      </c>
      <c r="L62" s="30">
        <f>+Bowling!L20+Bowling!L22+Bowling!L23+Bowling!L24</f>
        <v>0</v>
      </c>
      <c r="M62" s="30">
        <f>+Bowling!M20+Bowling!M22+Bowling!M23+Bowling!M24</f>
        <v>0</v>
      </c>
      <c r="N62" s="30">
        <f>+Bowling!N20+Bowling!N22+Bowling!N23+Bowling!N24</f>
        <v>2500</v>
      </c>
      <c r="O62" s="32">
        <f t="shared" si="6"/>
        <v>5500</v>
      </c>
      <c r="P62" s="32"/>
      <c r="Q62" s="64"/>
      <c r="R62" s="73"/>
    </row>
    <row r="63" spans="1:18" hidden="1" x14ac:dyDescent="0.2">
      <c r="A63" s="27">
        <v>1515</v>
      </c>
      <c r="B63" s="25" t="s">
        <v>113</v>
      </c>
      <c r="C63" s="30">
        <f>+Bowling!C25+Bowling!C26</f>
        <v>0</v>
      </c>
      <c r="D63" s="30">
        <f>+Bowling!D25+Bowling!D26</f>
        <v>0</v>
      </c>
      <c r="E63" s="30">
        <f>+Bowling!E25+Bowling!E26</f>
        <v>0</v>
      </c>
      <c r="F63" s="30">
        <f>+Bowling!F25+Bowling!F26</f>
        <v>0</v>
      </c>
      <c r="G63" s="30">
        <f>+Bowling!G25+Bowling!G26</f>
        <v>1800</v>
      </c>
      <c r="H63" s="30">
        <f>+Bowling!H25+Bowling!H26</f>
        <v>0</v>
      </c>
      <c r="I63" s="30">
        <f>+Bowling!I25+Bowling!I26</f>
        <v>0</v>
      </c>
      <c r="J63" s="30">
        <f>+Bowling!J25+Bowling!J26</f>
        <v>0</v>
      </c>
      <c r="K63" s="30">
        <f>+Bowling!K25+Bowling!K26</f>
        <v>0</v>
      </c>
      <c r="L63" s="30">
        <f>+Bowling!L25+Bowling!L26</f>
        <v>0</v>
      </c>
      <c r="M63" s="30">
        <f>+Bowling!M25+Bowling!M26</f>
        <v>0</v>
      </c>
      <c r="N63" s="30">
        <f>+Bowling!N25+Bowling!N26</f>
        <v>0</v>
      </c>
      <c r="O63" s="32">
        <f t="shared" si="6"/>
        <v>1800</v>
      </c>
      <c r="P63" s="32"/>
      <c r="Q63" s="64"/>
      <c r="R63" s="73"/>
    </row>
    <row r="64" spans="1:18" hidden="1" x14ac:dyDescent="0.2">
      <c r="A64" s="27">
        <v>1516</v>
      </c>
      <c r="B64" s="31" t="s">
        <v>114</v>
      </c>
      <c r="O64" s="32">
        <f t="shared" si="6"/>
        <v>0</v>
      </c>
      <c r="P64" s="32"/>
      <c r="Q64" s="64"/>
      <c r="R64" s="73"/>
    </row>
    <row r="65" spans="1:18" hidden="1" x14ac:dyDescent="0.2">
      <c r="A65" s="27">
        <v>1517</v>
      </c>
      <c r="B65" s="25" t="s">
        <v>115</v>
      </c>
      <c r="C65" s="30">
        <f>+Bowling!C19+Bowling!C27</f>
        <v>0</v>
      </c>
      <c r="D65" s="30">
        <f>+Bowling!D19+Bowling!D27</f>
        <v>0</v>
      </c>
      <c r="E65" s="30">
        <f>+Bowling!E19+Bowling!E27</f>
        <v>0</v>
      </c>
      <c r="F65" s="30">
        <f>+Bowling!F19+Bowling!F27</f>
        <v>0</v>
      </c>
      <c r="G65" s="30">
        <f>+Bowling!G19+Bowling!G27</f>
        <v>0</v>
      </c>
      <c r="H65" s="30">
        <f>+Bowling!H19+Bowling!H27</f>
        <v>0</v>
      </c>
      <c r="I65" s="30">
        <f>+Bowling!I19+Bowling!I27</f>
        <v>0</v>
      </c>
      <c r="J65" s="30">
        <f>+Bowling!J19+Bowling!J27</f>
        <v>0</v>
      </c>
      <c r="K65" s="30">
        <f>+Bowling!K19+Bowling!K27</f>
        <v>0</v>
      </c>
      <c r="L65" s="30">
        <f>+Bowling!L19+Bowling!L27</f>
        <v>0</v>
      </c>
      <c r="M65" s="30">
        <f>+Bowling!M19+Bowling!M27</f>
        <v>0</v>
      </c>
      <c r="N65" s="30">
        <f>+Bowling!N19+Bowling!N27</f>
        <v>0</v>
      </c>
      <c r="O65" s="32">
        <f t="shared" si="6"/>
        <v>0</v>
      </c>
      <c r="P65" s="32"/>
      <c r="Q65" s="64"/>
      <c r="R65" s="73"/>
    </row>
    <row r="66" spans="1:18" hidden="1" x14ac:dyDescent="0.2">
      <c r="A66" s="27">
        <v>1519</v>
      </c>
      <c r="B66" s="25" t="s">
        <v>116</v>
      </c>
      <c r="C66" s="30">
        <f>+Bowling!C21</f>
        <v>0</v>
      </c>
      <c r="D66" s="30">
        <f>+Bowling!D21</f>
        <v>0</v>
      </c>
      <c r="E66" s="30">
        <f>+Bowling!E21</f>
        <v>0</v>
      </c>
      <c r="F66" s="30">
        <f>+Bowling!F21</f>
        <v>0</v>
      </c>
      <c r="G66" s="30">
        <f>+Bowling!G21</f>
        <v>500</v>
      </c>
      <c r="H66" s="30">
        <f>+Bowling!H21</f>
        <v>0</v>
      </c>
      <c r="I66" s="30">
        <f>+Bowling!I21</f>
        <v>0</v>
      </c>
      <c r="J66" s="30">
        <f>+Bowling!J21</f>
        <v>0</v>
      </c>
      <c r="K66" s="30">
        <f>+Bowling!K21</f>
        <v>0</v>
      </c>
      <c r="L66" s="30">
        <f>+Bowling!L21</f>
        <v>0</v>
      </c>
      <c r="M66" s="30">
        <f>+Bowling!M21</f>
        <v>0</v>
      </c>
      <c r="N66" s="30">
        <f>+Bowling!N21</f>
        <v>0</v>
      </c>
      <c r="O66" s="32">
        <f t="shared" si="6"/>
        <v>500</v>
      </c>
      <c r="P66" s="32"/>
      <c r="Q66" s="64"/>
      <c r="R66" s="73"/>
    </row>
    <row r="67" spans="1:18" hidden="1" x14ac:dyDescent="0.2">
      <c r="A67" s="27">
        <v>1527</v>
      </c>
      <c r="B67" s="25" t="s">
        <v>117</v>
      </c>
      <c r="C67" s="30">
        <f>+Bowling!C16</f>
        <v>0</v>
      </c>
      <c r="D67" s="30">
        <f>+Bowling!D16</f>
        <v>1281</v>
      </c>
      <c r="E67" s="30">
        <f>+Bowling!E16</f>
        <v>0</v>
      </c>
      <c r="F67" s="30">
        <f>+Bowling!F16</f>
        <v>3010</v>
      </c>
      <c r="G67" s="30">
        <f>+Bowling!G16</f>
        <v>0</v>
      </c>
      <c r="H67" s="30">
        <f>+Bowling!H16</f>
        <v>0</v>
      </c>
      <c r="I67" s="30">
        <f>+Bowling!I16</f>
        <v>0</v>
      </c>
      <c r="J67" s="30">
        <f>+Bowling!J16</f>
        <v>0</v>
      </c>
      <c r="K67" s="30">
        <f>+Bowling!K16</f>
        <v>1601</v>
      </c>
      <c r="L67" s="30">
        <f>+Bowling!L16</f>
        <v>0</v>
      </c>
      <c r="M67" s="30">
        <f>+Bowling!M16</f>
        <v>1601</v>
      </c>
      <c r="N67" s="30">
        <f>+Bowling!N16</f>
        <v>0</v>
      </c>
      <c r="O67" s="32">
        <f t="shared" si="6"/>
        <v>7493</v>
      </c>
      <c r="P67" s="32"/>
      <c r="Q67" s="64"/>
      <c r="R67" s="73"/>
    </row>
    <row r="68" spans="1:18" hidden="1" x14ac:dyDescent="0.2">
      <c r="A68" s="27">
        <v>1528</v>
      </c>
      <c r="B68" s="25" t="s">
        <v>118</v>
      </c>
      <c r="C68" s="30">
        <f>+Bowling!C17</f>
        <v>0</v>
      </c>
      <c r="D68" s="30">
        <f>+Bowling!D17</f>
        <v>0</v>
      </c>
      <c r="E68" s="30">
        <f>+Bowling!E17</f>
        <v>0</v>
      </c>
      <c r="F68" s="30">
        <f>+Bowling!F17</f>
        <v>0</v>
      </c>
      <c r="G68" s="30">
        <f>+Bowling!G17</f>
        <v>0</v>
      </c>
      <c r="H68" s="30">
        <f>+Bowling!H17</f>
        <v>0</v>
      </c>
      <c r="I68" s="30">
        <f>+Bowling!I17</f>
        <v>0</v>
      </c>
      <c r="J68" s="30">
        <f>+Bowling!J17</f>
        <v>0</v>
      </c>
      <c r="K68" s="30">
        <f>+Bowling!K17</f>
        <v>0</v>
      </c>
      <c r="L68" s="30">
        <f>+Bowling!L17</f>
        <v>0</v>
      </c>
      <c r="M68" s="30">
        <f>+Bowling!M17</f>
        <v>0</v>
      </c>
      <c r="N68" s="30">
        <f>+Bowling!N17</f>
        <v>0</v>
      </c>
      <c r="O68" s="32">
        <f t="shared" si="6"/>
        <v>0</v>
      </c>
      <c r="P68" s="32"/>
      <c r="Q68" s="64"/>
      <c r="R68" s="73"/>
    </row>
    <row r="69" spans="1:18" hidden="1" x14ac:dyDescent="0.2">
      <c r="A69" s="27">
        <v>1529</v>
      </c>
      <c r="B69" s="25" t="s">
        <v>119</v>
      </c>
      <c r="C69" s="30">
        <f>+Bowling!C18</f>
        <v>0</v>
      </c>
      <c r="D69" s="30">
        <f>+Bowling!D18</f>
        <v>0</v>
      </c>
      <c r="E69" s="30">
        <f>+Bowling!E18</f>
        <v>0</v>
      </c>
      <c r="F69" s="30">
        <f>+Bowling!F18</f>
        <v>0</v>
      </c>
      <c r="G69" s="30">
        <f>+Bowling!G18</f>
        <v>0</v>
      </c>
      <c r="H69" s="30">
        <f>+Bowling!H18</f>
        <v>0</v>
      </c>
      <c r="I69" s="30">
        <f>+Bowling!I18</f>
        <v>0</v>
      </c>
      <c r="J69" s="30">
        <f>+Bowling!J18</f>
        <v>0</v>
      </c>
      <c r="K69" s="30">
        <f>+Bowling!K18</f>
        <v>0</v>
      </c>
      <c r="L69" s="30">
        <f>+Bowling!L18</f>
        <v>0</v>
      </c>
      <c r="M69" s="30">
        <f>+Bowling!M18</f>
        <v>0</v>
      </c>
      <c r="N69" s="30">
        <f>+Bowling!N18</f>
        <v>0</v>
      </c>
      <c r="O69" s="32">
        <f t="shared" si="6"/>
        <v>0</v>
      </c>
      <c r="P69" s="32"/>
      <c r="Q69" s="64"/>
      <c r="R69" s="73"/>
    </row>
    <row r="70" spans="1:18" s="26" customFormat="1" hidden="1" x14ac:dyDescent="0.2">
      <c r="A70" s="28"/>
      <c r="B70" s="26" t="s">
        <v>120</v>
      </c>
      <c r="C70" s="32">
        <f>SUM(C61:C69)</f>
        <v>990</v>
      </c>
      <c r="D70" s="32">
        <f t="shared" ref="D70:N70" si="11">SUM(D61:D69)</f>
        <v>2271</v>
      </c>
      <c r="E70" s="32">
        <f t="shared" si="11"/>
        <v>990</v>
      </c>
      <c r="F70" s="32">
        <f t="shared" si="11"/>
        <v>4000</v>
      </c>
      <c r="G70" s="32">
        <f t="shared" si="11"/>
        <v>5300</v>
      </c>
      <c r="H70" s="32">
        <f t="shared" si="11"/>
        <v>0</v>
      </c>
      <c r="I70" s="32">
        <f t="shared" si="11"/>
        <v>0</v>
      </c>
      <c r="J70" s="32">
        <f t="shared" si="11"/>
        <v>0</v>
      </c>
      <c r="K70" s="32">
        <f t="shared" si="11"/>
        <v>2921</v>
      </c>
      <c r="L70" s="32">
        <f t="shared" si="11"/>
        <v>1320</v>
      </c>
      <c r="M70" s="32">
        <f t="shared" si="11"/>
        <v>2921</v>
      </c>
      <c r="N70" s="32">
        <f t="shared" si="11"/>
        <v>2500</v>
      </c>
      <c r="O70" s="32">
        <f t="shared" si="6"/>
        <v>23213</v>
      </c>
      <c r="P70" s="32"/>
      <c r="Q70" s="64"/>
      <c r="R70" s="73"/>
    </row>
    <row r="71" spans="1:18" s="26" customFormat="1" hidden="1" x14ac:dyDescent="0.2">
      <c r="A71" s="28"/>
      <c r="B71" s="26" t="s">
        <v>121</v>
      </c>
      <c r="C71" s="32">
        <f>+C59-C70</f>
        <v>-247.5</v>
      </c>
      <c r="D71" s="32">
        <f t="shared" ref="D71:N71" si="12">+D59-D70</f>
        <v>-567.75</v>
      </c>
      <c r="E71" s="32">
        <f t="shared" si="12"/>
        <v>-247.5</v>
      </c>
      <c r="F71" s="32">
        <f t="shared" si="12"/>
        <v>-1000</v>
      </c>
      <c r="G71" s="32">
        <f t="shared" si="12"/>
        <v>-5300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-730.25</v>
      </c>
      <c r="L71" s="32">
        <f t="shared" si="12"/>
        <v>-330</v>
      </c>
      <c r="M71" s="32">
        <f t="shared" si="12"/>
        <v>-730.25</v>
      </c>
      <c r="N71" s="32">
        <f t="shared" si="12"/>
        <v>-2500</v>
      </c>
      <c r="O71" s="32">
        <f t="shared" si="6"/>
        <v>-11653.25</v>
      </c>
      <c r="P71" s="32"/>
      <c r="Q71" s="64">
        <v>-12330</v>
      </c>
      <c r="R71" s="73"/>
    </row>
    <row r="72" spans="1:18" s="26" customFormat="1" hidden="1" x14ac:dyDescent="0.2">
      <c r="A72" s="28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>
        <f t="shared" si="6"/>
        <v>0</v>
      </c>
      <c r="P72" s="32"/>
      <c r="Q72" s="64"/>
      <c r="R72" s="73"/>
    </row>
    <row r="73" spans="1:18" s="26" customFormat="1" hidden="1" x14ac:dyDescent="0.2">
      <c r="A73" s="28"/>
      <c r="B73" s="26" t="s">
        <v>122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>
        <f t="shared" si="6"/>
        <v>0</v>
      </c>
      <c r="P73" s="32"/>
      <c r="Q73" s="64"/>
      <c r="R73" s="73"/>
    </row>
    <row r="74" spans="1:18" hidden="1" x14ac:dyDescent="0.2">
      <c r="A74" s="27">
        <v>1601</v>
      </c>
      <c r="B74" s="25" t="s">
        <v>123</v>
      </c>
      <c r="C74" s="30">
        <f>+Bueskydning!C10</f>
        <v>2437.5</v>
      </c>
      <c r="D74" s="30">
        <f>+Bueskydning!D10</f>
        <v>1050</v>
      </c>
      <c r="E74" s="30">
        <f>+Bueskydning!E10</f>
        <v>1875</v>
      </c>
      <c r="F74" s="30">
        <f>+Bueskydning!F10</f>
        <v>2887.5</v>
      </c>
      <c r="G74" s="30">
        <f>+Bueskydning!G10</f>
        <v>3675</v>
      </c>
      <c r="H74" s="30">
        <f>+Bueskydning!H10</f>
        <v>4237.5</v>
      </c>
      <c r="I74" s="30">
        <f>+Bueskydning!I10</f>
        <v>0</v>
      </c>
      <c r="J74" s="30">
        <f>+Bueskydning!J10</f>
        <v>3937.5</v>
      </c>
      <c r="K74" s="30">
        <f>+Bueskydning!K10</f>
        <v>2287.5</v>
      </c>
      <c r="L74" s="30">
        <f>+Bueskydning!L10</f>
        <v>600</v>
      </c>
      <c r="M74" s="30">
        <f>+Bueskydning!M10</f>
        <v>600</v>
      </c>
      <c r="N74" s="30">
        <f>+Bueskydning!N10</f>
        <v>0</v>
      </c>
      <c r="O74" s="32">
        <f t="shared" si="6"/>
        <v>23587.5</v>
      </c>
      <c r="P74" s="32"/>
      <c r="Q74" s="64"/>
      <c r="R74" s="73"/>
    </row>
    <row r="75" spans="1:18" hidden="1" x14ac:dyDescent="0.2">
      <c r="A75" s="27">
        <v>1603</v>
      </c>
      <c r="B75" s="25" t="s">
        <v>124</v>
      </c>
      <c r="C75" s="30">
        <f>+Bueskydning!C8+Bueskydning!C9</f>
        <v>0</v>
      </c>
      <c r="D75" s="30">
        <f>+Bueskydning!D8+Bueskydning!D9</f>
        <v>0</v>
      </c>
      <c r="E75" s="30">
        <f>+Bueskydning!E8+Bueskydning!E9</f>
        <v>0</v>
      </c>
      <c r="F75" s="30">
        <f>+Bueskydning!F8+Bueskydning!F9</f>
        <v>0</v>
      </c>
      <c r="G75" s="30">
        <f>+Bueskydning!G8+Bueskydning!G9</f>
        <v>0</v>
      </c>
      <c r="H75" s="30">
        <f>+Bueskydning!H8+Bueskydning!H9</f>
        <v>0</v>
      </c>
      <c r="I75" s="30">
        <f>+Bueskydning!I8+Bueskydning!I9</f>
        <v>0</v>
      </c>
      <c r="J75" s="30">
        <f>+Bueskydning!J8+Bueskydning!J9</f>
        <v>0</v>
      </c>
      <c r="K75" s="30">
        <f>+Bueskydning!K8+Bueskydning!K9</f>
        <v>0</v>
      </c>
      <c r="L75" s="30">
        <f>+Bueskydning!L8+Bueskydning!L9</f>
        <v>0</v>
      </c>
      <c r="M75" s="30">
        <f>+Bueskydning!M8+Bueskydning!M9</f>
        <v>0</v>
      </c>
      <c r="N75" s="30">
        <f>+Bueskydning!N8+Bueskydning!N9</f>
        <v>0</v>
      </c>
      <c r="O75" s="32">
        <f t="shared" si="6"/>
        <v>0</v>
      </c>
      <c r="P75" s="32"/>
      <c r="Q75" s="64"/>
      <c r="R75" s="73"/>
    </row>
    <row r="76" spans="1:18" s="26" customFormat="1" hidden="1" x14ac:dyDescent="0.2">
      <c r="A76" s="28"/>
      <c r="B76" s="26" t="s">
        <v>125</v>
      </c>
      <c r="C76" s="32">
        <f>SUM(C74:C75)</f>
        <v>2437.5</v>
      </c>
      <c r="D76" s="32">
        <f t="shared" ref="D76:N76" si="13">SUM(D74:D75)</f>
        <v>1050</v>
      </c>
      <c r="E76" s="32">
        <f t="shared" si="13"/>
        <v>1875</v>
      </c>
      <c r="F76" s="32">
        <f t="shared" si="13"/>
        <v>2887.5</v>
      </c>
      <c r="G76" s="32">
        <f t="shared" si="13"/>
        <v>3675</v>
      </c>
      <c r="H76" s="32">
        <f t="shared" si="13"/>
        <v>4237.5</v>
      </c>
      <c r="I76" s="32">
        <f t="shared" si="13"/>
        <v>0</v>
      </c>
      <c r="J76" s="32">
        <f t="shared" si="13"/>
        <v>3937.5</v>
      </c>
      <c r="K76" s="32">
        <f t="shared" si="13"/>
        <v>2287.5</v>
      </c>
      <c r="L76" s="32">
        <f t="shared" si="13"/>
        <v>600</v>
      </c>
      <c r="M76" s="32">
        <f t="shared" si="13"/>
        <v>600</v>
      </c>
      <c r="N76" s="32">
        <f t="shared" si="13"/>
        <v>0</v>
      </c>
      <c r="O76" s="32">
        <f t="shared" si="6"/>
        <v>23587.5</v>
      </c>
      <c r="P76" s="32"/>
      <c r="Q76" s="64"/>
      <c r="R76" s="73"/>
    </row>
    <row r="77" spans="1:18" s="26" customFormat="1" hidden="1" x14ac:dyDescent="0.2">
      <c r="A77" s="28"/>
      <c r="B77" s="26" t="s">
        <v>126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f t="shared" si="6"/>
        <v>0</v>
      </c>
      <c r="P77" s="32"/>
      <c r="Q77" s="64"/>
      <c r="R77" s="73"/>
    </row>
    <row r="78" spans="1:18" hidden="1" x14ac:dyDescent="0.2">
      <c r="A78" s="27">
        <v>1611</v>
      </c>
      <c r="B78" s="25" t="s">
        <v>127</v>
      </c>
      <c r="C78" s="30">
        <f>+Bueskydning!C13+Bueskydning!C14+Bueskydning!C15</f>
        <v>2050</v>
      </c>
      <c r="D78" s="30">
        <f>+Bueskydning!D13+Bueskydning!D14+Bueskydning!D15</f>
        <v>1400</v>
      </c>
      <c r="E78" s="30">
        <f>+Bueskydning!E13+Bueskydning!E14+Bueskydning!E15</f>
        <v>2500</v>
      </c>
      <c r="F78" s="30">
        <f>+Bueskydning!F13+Bueskydning!F14+Bueskydning!F15</f>
        <v>2650</v>
      </c>
      <c r="G78" s="30">
        <f>+Bueskydning!G13+Bueskydning!G14+Bueskydning!G15</f>
        <v>3100</v>
      </c>
      <c r="H78" s="30">
        <f>+Bueskydning!H13+Bueskydning!H14+Bueskydning!H15</f>
        <v>4650</v>
      </c>
      <c r="I78" s="30">
        <f>+Bueskydning!I13+Bueskydning!I14+Bueskydning!I15</f>
        <v>0</v>
      </c>
      <c r="J78" s="30">
        <f>+Bueskydning!J13+Bueskydning!J14+Bueskydning!J15</f>
        <v>3250</v>
      </c>
      <c r="K78" s="30">
        <f>+Bueskydning!K13+Bueskydning!K14+Bueskydning!K15</f>
        <v>1650</v>
      </c>
      <c r="L78" s="30">
        <f>+Bueskydning!L13+Bueskydning!L14+Bueskydning!L15</f>
        <v>800</v>
      </c>
      <c r="M78" s="30">
        <f>+Bueskydning!M13+Bueskydning!M14+Bueskydning!M15</f>
        <v>800</v>
      </c>
      <c r="N78" s="30">
        <f>+Bueskydning!N13+Bueskydning!N14+Bueskydning!N15</f>
        <v>0</v>
      </c>
      <c r="O78" s="32">
        <f t="shared" si="6"/>
        <v>22850</v>
      </c>
      <c r="P78" s="32"/>
      <c r="Q78" s="64"/>
      <c r="R78" s="73"/>
    </row>
    <row r="79" spans="1:18" hidden="1" x14ac:dyDescent="0.2">
      <c r="A79" s="27">
        <v>1613</v>
      </c>
      <c r="B79" s="25" t="s">
        <v>128</v>
      </c>
      <c r="C79" s="30">
        <f>+Bueskydning!C20+Bueskydning!C22+Bueskydning!C23+Bueskydning!C24</f>
        <v>100</v>
      </c>
      <c r="D79" s="30">
        <f>+Bueskydning!D20+Bueskydning!D22+Bueskydning!D23+Bueskydning!D24</f>
        <v>100</v>
      </c>
      <c r="E79" s="30">
        <f>+Bueskydning!E20+Bueskydning!E22+Bueskydning!E23+Bueskydning!E24</f>
        <v>750</v>
      </c>
      <c r="F79" s="30">
        <f>+Bueskydning!F20+Bueskydning!F22+Bueskydning!F23+Bueskydning!F24</f>
        <v>600</v>
      </c>
      <c r="G79" s="30">
        <f>+Bueskydning!G20+Bueskydning!G22+Bueskydning!G23+Bueskydning!G24</f>
        <v>100</v>
      </c>
      <c r="H79" s="30">
        <f>+Bueskydning!H20+Bueskydning!H22+Bueskydning!H23+Bueskydning!H24</f>
        <v>100</v>
      </c>
      <c r="I79" s="30">
        <f>+Bueskydning!I20+Bueskydning!I22+Bueskydning!I23+Bueskydning!I24</f>
        <v>100</v>
      </c>
      <c r="J79" s="30">
        <f>+Bueskydning!J20+Bueskydning!J22+Bueskydning!J23+Bueskydning!J24</f>
        <v>100</v>
      </c>
      <c r="K79" s="30">
        <f>+Bueskydning!K20+Bueskydning!K22+Bueskydning!K23+Bueskydning!K24</f>
        <v>100</v>
      </c>
      <c r="L79" s="30">
        <f>+Bueskydning!L20+Bueskydning!L22+Bueskydning!L23+Bueskydning!L24</f>
        <v>750</v>
      </c>
      <c r="M79" s="30">
        <f>+Bueskydning!M20+Bueskydning!M22+Bueskydning!M23+Bueskydning!M24</f>
        <v>600</v>
      </c>
      <c r="N79" s="30">
        <f>+Bueskydning!N20+Bueskydning!N22+Bueskydning!N23+Bueskydning!N24</f>
        <v>100</v>
      </c>
      <c r="O79" s="32">
        <f t="shared" si="6"/>
        <v>3500</v>
      </c>
      <c r="P79" s="32"/>
      <c r="Q79" s="64"/>
      <c r="R79" s="73"/>
    </row>
    <row r="80" spans="1:18" hidden="1" x14ac:dyDescent="0.2">
      <c r="A80" s="27">
        <v>1615</v>
      </c>
      <c r="B80" s="25" t="s">
        <v>129</v>
      </c>
      <c r="C80" s="30">
        <f>+Bueskydning!C25+Bueskydning!C26</f>
        <v>0</v>
      </c>
      <c r="D80" s="30">
        <f>+Bueskydning!D25+Bueskydning!D26</f>
        <v>0</v>
      </c>
      <c r="E80" s="30">
        <f>+Bueskydning!E25+Bueskydning!E26</f>
        <v>0</v>
      </c>
      <c r="F80" s="30">
        <f>+Bueskydning!F25+Bueskydning!F26</f>
        <v>2500</v>
      </c>
      <c r="G80" s="30">
        <f>+Bueskydning!G25+Bueskydning!G26</f>
        <v>0</v>
      </c>
      <c r="H80" s="30">
        <f>+Bueskydning!H25+Bueskydning!H26</f>
        <v>0</v>
      </c>
      <c r="I80" s="30">
        <f>+Bueskydning!I25+Bueskydning!I26</f>
        <v>0</v>
      </c>
      <c r="J80" s="30">
        <f>+Bueskydning!J25+Bueskydning!J26</f>
        <v>2000</v>
      </c>
      <c r="K80" s="30">
        <f>+Bueskydning!K25+Bueskydning!K26</f>
        <v>0</v>
      </c>
      <c r="L80" s="30">
        <f>+Bueskydning!L25+Bueskydning!L26</f>
        <v>0</v>
      </c>
      <c r="M80" s="30">
        <f>+Bueskydning!M25+Bueskydning!M26</f>
        <v>1500</v>
      </c>
      <c r="N80" s="30">
        <f>+Bueskydning!N25+Bueskydning!N26</f>
        <v>0</v>
      </c>
      <c r="O80" s="32">
        <f t="shared" si="6"/>
        <v>6000</v>
      </c>
      <c r="P80" s="32"/>
      <c r="Q80" s="64"/>
      <c r="R80" s="73"/>
    </row>
    <row r="81" spans="1:18" hidden="1" x14ac:dyDescent="0.2">
      <c r="A81" s="27">
        <v>1616</v>
      </c>
      <c r="B81" s="31" t="s">
        <v>130</v>
      </c>
      <c r="O81" s="32">
        <f t="shared" si="6"/>
        <v>0</v>
      </c>
      <c r="P81" s="32"/>
      <c r="Q81" s="64"/>
      <c r="R81" s="73"/>
    </row>
    <row r="82" spans="1:18" hidden="1" x14ac:dyDescent="0.2">
      <c r="A82" s="27">
        <v>1617</v>
      </c>
      <c r="B82" s="25" t="s">
        <v>131</v>
      </c>
      <c r="C82" s="30">
        <f>+Bueskydning!C19+Bueskydning!C27</f>
        <v>0</v>
      </c>
      <c r="D82" s="30">
        <f>+Bueskydning!D19+Bueskydning!D27</f>
        <v>0</v>
      </c>
      <c r="E82" s="30">
        <f>+Bueskydning!E19+Bueskydning!E27</f>
        <v>0</v>
      </c>
      <c r="F82" s="30">
        <f>+Bueskydning!F19+Bueskydning!F27</f>
        <v>6000</v>
      </c>
      <c r="G82" s="30">
        <f>+Bueskydning!G19+Bueskydning!G27</f>
        <v>0</v>
      </c>
      <c r="H82" s="30">
        <f>+Bueskydning!H19+Bueskydning!H27</f>
        <v>0</v>
      </c>
      <c r="I82" s="30">
        <f>+Bueskydning!I19+Bueskydning!I27</f>
        <v>0</v>
      </c>
      <c r="J82" s="30">
        <f>+Bueskydning!J19+Bueskydning!J27</f>
        <v>0</v>
      </c>
      <c r="K82" s="30">
        <f>+Bueskydning!K19+Bueskydning!K27</f>
        <v>0</v>
      </c>
      <c r="L82" s="30">
        <f>+Bueskydning!L19+Bueskydning!L27</f>
        <v>6000</v>
      </c>
      <c r="M82" s="30">
        <f>+Bueskydning!M19+Bueskydning!M27</f>
        <v>0</v>
      </c>
      <c r="N82" s="30">
        <f>+Bueskydning!N19+Bueskydning!N27</f>
        <v>0</v>
      </c>
      <c r="O82" s="32">
        <f t="shared" si="6"/>
        <v>12000</v>
      </c>
      <c r="P82" s="32"/>
      <c r="Q82" s="64"/>
      <c r="R82" s="73"/>
    </row>
    <row r="83" spans="1:18" hidden="1" x14ac:dyDescent="0.2">
      <c r="A83" s="27">
        <v>1619</v>
      </c>
      <c r="B83" s="25" t="s">
        <v>132</v>
      </c>
      <c r="C83" s="30">
        <f>+Bueskydning!C21</f>
        <v>0</v>
      </c>
      <c r="D83" s="30">
        <f>+Bueskydning!D21</f>
        <v>0</v>
      </c>
      <c r="E83" s="30">
        <f>+Bueskydning!E21</f>
        <v>0</v>
      </c>
      <c r="F83" s="30">
        <f>+Bueskydning!F21</f>
        <v>0</v>
      </c>
      <c r="G83" s="30">
        <f>+Bueskydning!G21</f>
        <v>0</v>
      </c>
      <c r="H83" s="30">
        <f>+Bueskydning!H21</f>
        <v>0</v>
      </c>
      <c r="I83" s="30">
        <f>+Bueskydning!I21</f>
        <v>0</v>
      </c>
      <c r="J83" s="30">
        <f>+Bueskydning!J21</f>
        <v>0</v>
      </c>
      <c r="K83" s="30">
        <f>+Bueskydning!K21</f>
        <v>0</v>
      </c>
      <c r="L83" s="30">
        <f>+Bueskydning!L21</f>
        <v>0</v>
      </c>
      <c r="M83" s="30">
        <f>+Bueskydning!M21</f>
        <v>0</v>
      </c>
      <c r="N83" s="30">
        <f>+Bueskydning!N21</f>
        <v>0</v>
      </c>
      <c r="O83" s="32">
        <f t="shared" si="6"/>
        <v>0</v>
      </c>
      <c r="P83" s="32"/>
      <c r="Q83" s="64"/>
      <c r="R83" s="73"/>
    </row>
    <row r="84" spans="1:18" hidden="1" x14ac:dyDescent="0.2">
      <c r="A84" s="27">
        <v>1627</v>
      </c>
      <c r="B84" s="25" t="s">
        <v>133</v>
      </c>
      <c r="C84" s="30">
        <f>+Bueskydning!C16</f>
        <v>1200</v>
      </c>
      <c r="D84" s="30">
        <f>+Bueskydning!D16</f>
        <v>0</v>
      </c>
      <c r="E84" s="30">
        <f>+Bueskydning!E16</f>
        <v>0</v>
      </c>
      <c r="F84" s="30">
        <f>+Bueskydning!F16</f>
        <v>1200</v>
      </c>
      <c r="G84" s="30">
        <f>+Bueskydning!G16</f>
        <v>1800</v>
      </c>
      <c r="H84" s="30">
        <f>+Bueskydning!H16</f>
        <v>1000</v>
      </c>
      <c r="I84" s="30">
        <f>+Bueskydning!I16</f>
        <v>0</v>
      </c>
      <c r="J84" s="30">
        <f>+Bueskydning!J16</f>
        <v>2000</v>
      </c>
      <c r="K84" s="30">
        <f>+Bueskydning!K16</f>
        <v>1400</v>
      </c>
      <c r="L84" s="30">
        <f>+Bueskydning!L16</f>
        <v>0</v>
      </c>
      <c r="M84" s="30">
        <f>+Bueskydning!M16</f>
        <v>0</v>
      </c>
      <c r="N84" s="30">
        <f>+Bueskydning!N16</f>
        <v>0</v>
      </c>
      <c r="O84" s="32">
        <f t="shared" si="6"/>
        <v>8600</v>
      </c>
      <c r="P84" s="32"/>
      <c r="Q84" s="64"/>
      <c r="R84" s="73"/>
    </row>
    <row r="85" spans="1:18" hidden="1" x14ac:dyDescent="0.2">
      <c r="A85" s="27">
        <v>1628</v>
      </c>
      <c r="B85" s="25" t="s">
        <v>134</v>
      </c>
      <c r="C85" s="30">
        <f>+Bueskydning!C17</f>
        <v>0</v>
      </c>
      <c r="D85" s="30">
        <f>+Bueskydning!D17</f>
        <v>0</v>
      </c>
      <c r="E85" s="30">
        <f>+Bueskydning!E17</f>
        <v>0</v>
      </c>
      <c r="F85" s="30">
        <f>+Bueskydning!F17</f>
        <v>0</v>
      </c>
      <c r="G85" s="30">
        <f>+Bueskydning!G17</f>
        <v>0</v>
      </c>
      <c r="H85" s="30">
        <f>+Bueskydning!H17</f>
        <v>0</v>
      </c>
      <c r="I85" s="30">
        <f>+Bueskydning!I17</f>
        <v>0</v>
      </c>
      <c r="J85" s="30">
        <f>+Bueskydning!J17</f>
        <v>0</v>
      </c>
      <c r="K85" s="30">
        <f>+Bueskydning!K17</f>
        <v>0</v>
      </c>
      <c r="L85" s="30">
        <f>+Bueskydning!L17</f>
        <v>0</v>
      </c>
      <c r="M85" s="30">
        <f>+Bueskydning!M17</f>
        <v>0</v>
      </c>
      <c r="N85" s="30">
        <f>+Bueskydning!N17</f>
        <v>0</v>
      </c>
      <c r="O85" s="32">
        <f t="shared" si="6"/>
        <v>0</v>
      </c>
      <c r="P85" s="32"/>
      <c r="Q85" s="64"/>
      <c r="R85" s="73"/>
    </row>
    <row r="86" spans="1:18" hidden="1" x14ac:dyDescent="0.2">
      <c r="A86" s="27">
        <v>1629</v>
      </c>
      <c r="B86" s="25" t="s">
        <v>135</v>
      </c>
      <c r="C86" s="30">
        <f>+Bueskydning!C18</f>
        <v>0</v>
      </c>
      <c r="D86" s="30">
        <f>+Bueskydning!D18</f>
        <v>0</v>
      </c>
      <c r="E86" s="30">
        <f>+Bueskydning!E18</f>
        <v>1500</v>
      </c>
      <c r="F86" s="30">
        <f>+Bueskydning!F18</f>
        <v>0</v>
      </c>
      <c r="G86" s="30">
        <f>+Bueskydning!G18</f>
        <v>0</v>
      </c>
      <c r="H86" s="30">
        <f>+Bueskydning!H18</f>
        <v>0</v>
      </c>
      <c r="I86" s="30">
        <f>+Bueskydning!I18</f>
        <v>0</v>
      </c>
      <c r="J86" s="30">
        <f>+Bueskydning!J18</f>
        <v>0</v>
      </c>
      <c r="K86" s="30">
        <f>+Bueskydning!K18</f>
        <v>0</v>
      </c>
      <c r="L86" s="30">
        <f>+Bueskydning!L18</f>
        <v>0</v>
      </c>
      <c r="M86" s="30">
        <f>+Bueskydning!M18</f>
        <v>0</v>
      </c>
      <c r="N86" s="30">
        <f>+Bueskydning!N18</f>
        <v>1500</v>
      </c>
      <c r="O86" s="32">
        <f t="shared" si="6"/>
        <v>3000</v>
      </c>
      <c r="P86" s="32"/>
      <c r="Q86" s="64"/>
      <c r="R86" s="73"/>
    </row>
    <row r="87" spans="1:18" s="26" customFormat="1" hidden="1" x14ac:dyDescent="0.2">
      <c r="A87" s="28"/>
      <c r="B87" s="26" t="s">
        <v>136</v>
      </c>
      <c r="C87" s="32">
        <f>SUM(C78:C86)</f>
        <v>3350</v>
      </c>
      <c r="D87" s="32">
        <f t="shared" ref="D87:N87" si="14">SUM(D78:D86)</f>
        <v>1500</v>
      </c>
      <c r="E87" s="32">
        <f t="shared" si="14"/>
        <v>4750</v>
      </c>
      <c r="F87" s="32">
        <f t="shared" si="14"/>
        <v>12950</v>
      </c>
      <c r="G87" s="32">
        <f t="shared" si="14"/>
        <v>5000</v>
      </c>
      <c r="H87" s="32">
        <f t="shared" si="14"/>
        <v>5750</v>
      </c>
      <c r="I87" s="32">
        <f t="shared" si="14"/>
        <v>100</v>
      </c>
      <c r="J87" s="32">
        <f t="shared" si="14"/>
        <v>7350</v>
      </c>
      <c r="K87" s="32">
        <f t="shared" si="14"/>
        <v>3150</v>
      </c>
      <c r="L87" s="32">
        <f t="shared" si="14"/>
        <v>7550</v>
      </c>
      <c r="M87" s="32">
        <f t="shared" si="14"/>
        <v>2900</v>
      </c>
      <c r="N87" s="32">
        <f t="shared" si="14"/>
        <v>1600</v>
      </c>
      <c r="O87" s="32">
        <f t="shared" si="6"/>
        <v>55950</v>
      </c>
      <c r="P87" s="32"/>
      <c r="Q87" s="64"/>
      <c r="R87" s="73"/>
    </row>
    <row r="88" spans="1:18" s="26" customFormat="1" hidden="1" x14ac:dyDescent="0.2">
      <c r="A88" s="28"/>
      <c r="B88" s="26" t="s">
        <v>137</v>
      </c>
      <c r="C88" s="32">
        <f>+C76-C87</f>
        <v>-912.5</v>
      </c>
      <c r="D88" s="32">
        <f t="shared" ref="D88:N88" si="15">+D76-D87</f>
        <v>-450</v>
      </c>
      <c r="E88" s="32">
        <f t="shared" si="15"/>
        <v>-2875</v>
      </c>
      <c r="F88" s="32">
        <f t="shared" si="15"/>
        <v>-10062.5</v>
      </c>
      <c r="G88" s="32">
        <f t="shared" si="15"/>
        <v>-1325</v>
      </c>
      <c r="H88" s="32">
        <f t="shared" si="15"/>
        <v>-1512.5</v>
      </c>
      <c r="I88" s="32">
        <f t="shared" si="15"/>
        <v>-100</v>
      </c>
      <c r="J88" s="32">
        <f t="shared" si="15"/>
        <v>-3412.5</v>
      </c>
      <c r="K88" s="32">
        <f t="shared" si="15"/>
        <v>-862.5</v>
      </c>
      <c r="L88" s="32">
        <f t="shared" si="15"/>
        <v>-6950</v>
      </c>
      <c r="M88" s="32">
        <f t="shared" si="15"/>
        <v>-2300</v>
      </c>
      <c r="N88" s="32">
        <f t="shared" si="15"/>
        <v>-1600</v>
      </c>
      <c r="O88" s="32">
        <f t="shared" si="6"/>
        <v>-32362.5</v>
      </c>
      <c r="P88" s="32"/>
      <c r="Q88" s="64">
        <v>-50538</v>
      </c>
      <c r="R88" s="73"/>
    </row>
    <row r="89" spans="1:18" s="26" customFormat="1" hidden="1" x14ac:dyDescent="0.2">
      <c r="A89" s="28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>
        <f t="shared" si="6"/>
        <v>0</v>
      </c>
      <c r="P89" s="32"/>
      <c r="Q89" s="64"/>
      <c r="R89" s="73"/>
    </row>
    <row r="90" spans="1:18" s="26" customFormat="1" hidden="1" x14ac:dyDescent="0.2">
      <c r="A90" s="28"/>
      <c r="B90" s="26" t="s">
        <v>138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>
        <f t="shared" si="6"/>
        <v>0</v>
      </c>
      <c r="P90" s="32"/>
      <c r="Q90" s="64"/>
      <c r="R90" s="73"/>
    </row>
    <row r="91" spans="1:18" hidden="1" x14ac:dyDescent="0.2">
      <c r="A91" s="27">
        <v>1701</v>
      </c>
      <c r="B91" s="25" t="s">
        <v>192</v>
      </c>
      <c r="C91" s="30">
        <f>+Fodbold!C10</f>
        <v>0</v>
      </c>
      <c r="D91" s="30">
        <f>+Fodbold!D10</f>
        <v>0</v>
      </c>
      <c r="E91" s="30">
        <f>+Fodbold!E10</f>
        <v>0</v>
      </c>
      <c r="F91" s="30">
        <f>+Fodbold!F10</f>
        <v>0</v>
      </c>
      <c r="G91" s="30">
        <f>+Fodbold!G10</f>
        <v>0</v>
      </c>
      <c r="H91" s="30">
        <f>+Fodbold!H10</f>
        <v>0</v>
      </c>
      <c r="I91" s="30">
        <f>+Fodbold!I10</f>
        <v>0</v>
      </c>
      <c r="J91" s="30">
        <f>+Fodbold!J10</f>
        <v>0</v>
      </c>
      <c r="K91" s="30">
        <f>+Fodbold!K10</f>
        <v>0</v>
      </c>
      <c r="L91" s="30">
        <f>+Fodbold!L10</f>
        <v>0</v>
      </c>
      <c r="M91" s="30">
        <f>+Fodbold!M10</f>
        <v>0</v>
      </c>
      <c r="N91" s="30">
        <f>+Fodbold!N10</f>
        <v>0</v>
      </c>
      <c r="O91" s="32">
        <f t="shared" si="6"/>
        <v>0</v>
      </c>
      <c r="P91" s="32"/>
      <c r="Q91" s="64"/>
      <c r="R91" s="73"/>
    </row>
    <row r="92" spans="1:18" hidden="1" x14ac:dyDescent="0.2">
      <c r="A92" s="27">
        <v>1703</v>
      </c>
      <c r="B92" s="25" t="s">
        <v>193</v>
      </c>
      <c r="C92" s="30">
        <f>+Fodbold!C8+Fodbold!C9</f>
        <v>0</v>
      </c>
      <c r="D92" s="30">
        <f>+Fodbold!D8+Fodbold!D9</f>
        <v>0</v>
      </c>
      <c r="E92" s="30">
        <f>+Fodbold!E8+Fodbold!E9</f>
        <v>0</v>
      </c>
      <c r="F92" s="30">
        <f>+Fodbold!F8+Fodbold!F9</f>
        <v>0</v>
      </c>
      <c r="G92" s="30">
        <f>+Fodbold!G8+Fodbold!G9</f>
        <v>0</v>
      </c>
      <c r="H92" s="30">
        <f>+Fodbold!H8+Fodbold!H9</f>
        <v>0</v>
      </c>
      <c r="I92" s="30">
        <f>+Fodbold!I8+Fodbold!I9</f>
        <v>0</v>
      </c>
      <c r="J92" s="30">
        <f>+Fodbold!J8+Fodbold!J9</f>
        <v>0</v>
      </c>
      <c r="K92" s="30">
        <f>+Fodbold!K8+Fodbold!K9</f>
        <v>0</v>
      </c>
      <c r="L92" s="30">
        <f>+Fodbold!L8+Fodbold!L9</f>
        <v>0</v>
      </c>
      <c r="M92" s="30">
        <f>+Fodbold!M8+Fodbold!M9</f>
        <v>0</v>
      </c>
      <c r="N92" s="30">
        <f>+Fodbold!N8+Fodbold!N9</f>
        <v>0</v>
      </c>
      <c r="O92" s="32">
        <f t="shared" si="6"/>
        <v>0</v>
      </c>
      <c r="P92" s="32"/>
      <c r="Q92" s="64"/>
      <c r="R92" s="73"/>
    </row>
    <row r="93" spans="1:18" s="26" customFormat="1" hidden="1" x14ac:dyDescent="0.2">
      <c r="A93" s="28"/>
      <c r="B93" s="26" t="s">
        <v>140</v>
      </c>
      <c r="C93" s="32">
        <f>SUM(C91:C92)</f>
        <v>0</v>
      </c>
      <c r="D93" s="32">
        <f t="shared" ref="D93:N93" si="16">SUM(D91:D92)</f>
        <v>0</v>
      </c>
      <c r="E93" s="32">
        <f t="shared" si="16"/>
        <v>0</v>
      </c>
      <c r="F93" s="32">
        <f t="shared" si="16"/>
        <v>0</v>
      </c>
      <c r="G93" s="32">
        <f t="shared" si="16"/>
        <v>0</v>
      </c>
      <c r="H93" s="32">
        <f t="shared" si="16"/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6"/>
        <v>0</v>
      </c>
      <c r="P93" s="32"/>
      <c r="Q93" s="64"/>
      <c r="R93" s="73"/>
    </row>
    <row r="94" spans="1:18" s="26" customFormat="1" hidden="1" x14ac:dyDescent="0.2">
      <c r="A94" s="28"/>
      <c r="B94" s="26" t="s">
        <v>141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>
        <f t="shared" si="6"/>
        <v>0</v>
      </c>
      <c r="P94" s="32"/>
      <c r="Q94" s="64"/>
      <c r="R94" s="73"/>
    </row>
    <row r="95" spans="1:18" hidden="1" x14ac:dyDescent="0.2">
      <c r="A95" s="27">
        <v>1711</v>
      </c>
      <c r="B95" s="25" t="s">
        <v>196</v>
      </c>
      <c r="C95" s="30">
        <f>+Fodbold!C13+Fodbold!C14+Fodbold!C15</f>
        <v>0</v>
      </c>
      <c r="D95" s="30">
        <f>+Fodbold!D13+Fodbold!D14+Fodbold!D15</f>
        <v>0</v>
      </c>
      <c r="E95" s="30">
        <f>+Fodbold!E13+Fodbold!E14+Fodbold!E15</f>
        <v>0</v>
      </c>
      <c r="F95" s="30">
        <f>+Fodbold!F13+Fodbold!F14+Fodbold!F15</f>
        <v>0</v>
      </c>
      <c r="G95" s="30">
        <f>+Fodbold!G13+Fodbold!G14+Fodbold!G15</f>
        <v>0</v>
      </c>
      <c r="H95" s="30">
        <f>+Fodbold!H13+Fodbold!H14+Fodbold!H15</f>
        <v>0</v>
      </c>
      <c r="I95" s="30">
        <f>+Fodbold!I13+Fodbold!I14+Fodbold!I15</f>
        <v>0</v>
      </c>
      <c r="J95" s="30">
        <f>+Fodbold!J13+Fodbold!J14+Fodbold!J15</f>
        <v>0</v>
      </c>
      <c r="K95" s="30">
        <f>+Fodbold!K13+Fodbold!K14+Fodbold!K15</f>
        <v>0</v>
      </c>
      <c r="L95" s="30">
        <f>+Fodbold!L13+Fodbold!L14+Fodbold!L15</f>
        <v>0</v>
      </c>
      <c r="M95" s="30">
        <f>+Fodbold!M13+Fodbold!M14+Fodbold!M15</f>
        <v>0</v>
      </c>
      <c r="N95" s="30">
        <f>+Fodbold!N13+Fodbold!N14+Fodbold!N15</f>
        <v>0</v>
      </c>
      <c r="O95" s="32">
        <f t="shared" si="6"/>
        <v>0</v>
      </c>
      <c r="P95" s="32"/>
      <c r="Q95" s="64"/>
      <c r="R95" s="73"/>
    </row>
    <row r="96" spans="1:18" hidden="1" x14ac:dyDescent="0.2">
      <c r="A96" s="27">
        <v>1713</v>
      </c>
      <c r="B96" s="25" t="s">
        <v>198</v>
      </c>
      <c r="C96" s="30">
        <f>+Fodbold!C20+Fodbold!C22+Fodbold!C23+Fodbold!C24</f>
        <v>0</v>
      </c>
      <c r="D96" s="30">
        <f>+Fodbold!D20+Fodbold!D22+Fodbold!D23+Fodbold!D24</f>
        <v>0</v>
      </c>
      <c r="E96" s="30">
        <f>+Fodbold!E20+Fodbold!E22+Fodbold!E23+Fodbold!E24</f>
        <v>0</v>
      </c>
      <c r="F96" s="30">
        <f>+Fodbold!F20+Fodbold!F22+Fodbold!F23+Fodbold!F24</f>
        <v>0</v>
      </c>
      <c r="G96" s="30">
        <f>+Fodbold!G20+Fodbold!G22+Fodbold!G23+Fodbold!G24</f>
        <v>0</v>
      </c>
      <c r="H96" s="30">
        <f>+Fodbold!H20+Fodbold!H22+Fodbold!H23+Fodbold!H24</f>
        <v>0</v>
      </c>
      <c r="I96" s="30">
        <f>+Fodbold!I20+Fodbold!I22+Fodbold!I23+Fodbold!I24</f>
        <v>0</v>
      </c>
      <c r="J96" s="30">
        <f>+Fodbold!J20+Fodbold!J22+Fodbold!J23+Fodbold!J24</f>
        <v>0</v>
      </c>
      <c r="K96" s="30">
        <f>+Fodbold!K20+Fodbold!K22+Fodbold!K23+Fodbold!K24</f>
        <v>0</v>
      </c>
      <c r="L96" s="30">
        <f>+Fodbold!L20+Fodbold!L22+Fodbold!L23+Fodbold!L24</f>
        <v>0</v>
      </c>
      <c r="M96" s="30">
        <f>+Fodbold!M20+Fodbold!M22+Fodbold!M23+Fodbold!M24</f>
        <v>0</v>
      </c>
      <c r="N96" s="30">
        <f>+Fodbold!N20+Fodbold!N22+Fodbold!N23+Fodbold!N24</f>
        <v>0</v>
      </c>
      <c r="O96" s="32">
        <f t="shared" si="6"/>
        <v>0</v>
      </c>
      <c r="P96" s="32"/>
      <c r="Q96" s="64"/>
      <c r="R96" s="73"/>
    </row>
    <row r="97" spans="1:18" hidden="1" x14ac:dyDescent="0.2">
      <c r="A97" s="27">
        <v>1715</v>
      </c>
      <c r="B97" s="25" t="s">
        <v>142</v>
      </c>
      <c r="C97" s="30">
        <f>+Fodbold!C25+Fodbold!C26</f>
        <v>0</v>
      </c>
      <c r="D97" s="30">
        <f>+Fodbold!D25+Fodbold!D26</f>
        <v>0</v>
      </c>
      <c r="E97" s="30">
        <f>+Fodbold!E25+Fodbold!E26</f>
        <v>0</v>
      </c>
      <c r="F97" s="30">
        <f>+Fodbold!F25+Fodbold!F26</f>
        <v>0</v>
      </c>
      <c r="G97" s="30">
        <f>+Fodbold!G25+Fodbold!G26</f>
        <v>0</v>
      </c>
      <c r="H97" s="30">
        <f>+Fodbold!H25+Fodbold!H26</f>
        <v>0</v>
      </c>
      <c r="I97" s="30">
        <f>+Fodbold!I25+Fodbold!I26</f>
        <v>0</v>
      </c>
      <c r="J97" s="30">
        <f>+Fodbold!J25+Fodbold!J26</f>
        <v>0</v>
      </c>
      <c r="K97" s="30">
        <f>+Fodbold!K25+Fodbold!K26</f>
        <v>0</v>
      </c>
      <c r="L97" s="30">
        <f>+Fodbold!L25+Fodbold!L26</f>
        <v>0</v>
      </c>
      <c r="M97" s="30">
        <f>+Fodbold!M25+Fodbold!M26</f>
        <v>0</v>
      </c>
      <c r="N97" s="30">
        <f>+Fodbold!N25+Fodbold!N26</f>
        <v>0</v>
      </c>
      <c r="O97" s="32">
        <f t="shared" si="6"/>
        <v>0</v>
      </c>
      <c r="P97" s="32"/>
      <c r="Q97" s="64"/>
      <c r="R97" s="73"/>
    </row>
    <row r="98" spans="1:18" hidden="1" x14ac:dyDescent="0.2">
      <c r="A98" s="27">
        <v>1716</v>
      </c>
      <c r="B98" s="31" t="s">
        <v>139</v>
      </c>
      <c r="O98" s="32">
        <f t="shared" si="6"/>
        <v>0</v>
      </c>
      <c r="P98" s="32"/>
      <c r="Q98" s="64"/>
      <c r="R98" s="73"/>
    </row>
    <row r="99" spans="1:18" hidden="1" x14ac:dyDescent="0.2">
      <c r="A99" s="27">
        <v>1717</v>
      </c>
      <c r="B99" s="25" t="s">
        <v>139</v>
      </c>
      <c r="C99" s="30">
        <f>+Fodbold!C19+Fodbold!C27</f>
        <v>0</v>
      </c>
      <c r="D99" s="30">
        <f>+Fodbold!D19+Fodbold!D27</f>
        <v>0</v>
      </c>
      <c r="E99" s="30">
        <f>+Fodbold!E19+Fodbold!E27</f>
        <v>0</v>
      </c>
      <c r="F99" s="30">
        <f>+Fodbold!F19+Fodbold!F27</f>
        <v>0</v>
      </c>
      <c r="G99" s="30">
        <f>+Fodbold!G19+Fodbold!G27</f>
        <v>0</v>
      </c>
      <c r="H99" s="30">
        <f>+Fodbold!H19+Fodbold!H27</f>
        <v>0</v>
      </c>
      <c r="I99" s="30">
        <f>+Fodbold!I19+Fodbold!I27</f>
        <v>0</v>
      </c>
      <c r="J99" s="30">
        <f>+Fodbold!J19+Fodbold!J27</f>
        <v>0</v>
      </c>
      <c r="K99" s="30">
        <f>+Fodbold!K19+Fodbold!K27</f>
        <v>0</v>
      </c>
      <c r="L99" s="30">
        <f>+Fodbold!L19+Fodbold!L27</f>
        <v>0</v>
      </c>
      <c r="M99" s="30">
        <f>+Fodbold!M19+Fodbold!M27</f>
        <v>0</v>
      </c>
      <c r="N99" s="30">
        <f>+Fodbold!N19+Fodbold!N27</f>
        <v>0</v>
      </c>
      <c r="O99" s="32">
        <f t="shared" si="6"/>
        <v>0</v>
      </c>
      <c r="P99" s="32"/>
      <c r="Q99" s="64"/>
      <c r="R99" s="73"/>
    </row>
    <row r="100" spans="1:18" hidden="1" x14ac:dyDescent="0.2">
      <c r="A100" s="27">
        <v>1719</v>
      </c>
      <c r="B100" s="25" t="s">
        <v>191</v>
      </c>
      <c r="C100" s="30">
        <f>+Fodbold!C21</f>
        <v>0</v>
      </c>
      <c r="D100" s="30">
        <f>+Fodbold!D21</f>
        <v>0</v>
      </c>
      <c r="E100" s="30">
        <f>+Fodbold!E21</f>
        <v>0</v>
      </c>
      <c r="F100" s="30">
        <f>+Fodbold!F21</f>
        <v>0</v>
      </c>
      <c r="G100" s="30">
        <f>+Fodbold!G21</f>
        <v>0</v>
      </c>
      <c r="H100" s="30">
        <f>+Fodbold!H21</f>
        <v>0</v>
      </c>
      <c r="I100" s="30">
        <f>+Fodbold!I21</f>
        <v>0</v>
      </c>
      <c r="J100" s="30">
        <f>+Fodbold!J21</f>
        <v>0</v>
      </c>
      <c r="K100" s="30">
        <f>+Fodbold!K21</f>
        <v>0</v>
      </c>
      <c r="L100" s="30">
        <f>+Fodbold!L21</f>
        <v>0</v>
      </c>
      <c r="M100" s="30">
        <f>+Fodbold!M21</f>
        <v>0</v>
      </c>
      <c r="N100" s="30">
        <f>+Fodbold!N21</f>
        <v>0</v>
      </c>
      <c r="O100" s="32">
        <f t="shared" si="6"/>
        <v>0</v>
      </c>
      <c r="P100" s="32"/>
      <c r="Q100" s="64"/>
      <c r="R100" s="73"/>
    </row>
    <row r="101" spans="1:18" hidden="1" x14ac:dyDescent="0.2">
      <c r="A101" s="27">
        <v>1727</v>
      </c>
      <c r="B101" s="25" t="s">
        <v>139</v>
      </c>
      <c r="C101" s="30">
        <f>+Fodbold!C16</f>
        <v>0</v>
      </c>
      <c r="D101" s="30">
        <f>+Fodbold!D16</f>
        <v>0</v>
      </c>
      <c r="E101" s="30">
        <f>+Fodbold!E16</f>
        <v>0</v>
      </c>
      <c r="F101" s="30">
        <f>+Fodbold!F16</f>
        <v>0</v>
      </c>
      <c r="G101" s="30">
        <f>+Fodbold!G16</f>
        <v>0</v>
      </c>
      <c r="H101" s="30">
        <f>+Fodbold!H16</f>
        <v>0</v>
      </c>
      <c r="I101" s="30">
        <f>+Fodbold!I16</f>
        <v>0</v>
      </c>
      <c r="J101" s="30">
        <f>+Fodbold!J16</f>
        <v>0</v>
      </c>
      <c r="K101" s="30">
        <f>+Fodbold!K16</f>
        <v>0</v>
      </c>
      <c r="L101" s="30">
        <f>+Fodbold!L16</f>
        <v>0</v>
      </c>
      <c r="M101" s="30">
        <f>+Fodbold!M16</f>
        <v>0</v>
      </c>
      <c r="N101" s="30">
        <f>+Fodbold!N16</f>
        <v>0</v>
      </c>
      <c r="O101" s="32">
        <f t="shared" si="6"/>
        <v>0</v>
      </c>
      <c r="P101" s="32"/>
      <c r="Q101" s="64"/>
      <c r="R101" s="73"/>
    </row>
    <row r="102" spans="1:18" hidden="1" x14ac:dyDescent="0.2">
      <c r="A102" s="27">
        <v>1728</v>
      </c>
      <c r="B102" s="25" t="s">
        <v>139</v>
      </c>
      <c r="C102" s="30">
        <f>+Fodbold!C17</f>
        <v>0</v>
      </c>
      <c r="D102" s="30">
        <f>+Fodbold!D17</f>
        <v>0</v>
      </c>
      <c r="E102" s="30">
        <f>+Fodbold!E17</f>
        <v>0</v>
      </c>
      <c r="F102" s="30">
        <f>+Fodbold!F17</f>
        <v>0</v>
      </c>
      <c r="G102" s="30">
        <f>+Fodbold!G17</f>
        <v>0</v>
      </c>
      <c r="H102" s="30">
        <f>+Fodbold!H17</f>
        <v>0</v>
      </c>
      <c r="I102" s="30">
        <f>+Fodbold!I17</f>
        <v>0</v>
      </c>
      <c r="J102" s="30">
        <f>+Fodbold!J17</f>
        <v>0</v>
      </c>
      <c r="K102" s="30">
        <f>+Fodbold!K17</f>
        <v>0</v>
      </c>
      <c r="L102" s="30">
        <f>+Fodbold!L17</f>
        <v>0</v>
      </c>
      <c r="M102" s="30">
        <f>+Fodbold!M17</f>
        <v>0</v>
      </c>
      <c r="N102" s="30">
        <f>+Fodbold!N17</f>
        <v>0</v>
      </c>
      <c r="O102" s="32">
        <f t="shared" si="6"/>
        <v>0</v>
      </c>
      <c r="P102" s="32"/>
      <c r="Q102" s="64"/>
      <c r="R102" s="73"/>
    </row>
    <row r="103" spans="1:18" hidden="1" x14ac:dyDescent="0.2">
      <c r="A103" s="27">
        <v>1729</v>
      </c>
      <c r="B103" s="25" t="s">
        <v>139</v>
      </c>
      <c r="C103" s="30">
        <f>+Fodbold!C18</f>
        <v>0</v>
      </c>
      <c r="D103" s="30">
        <f>+Fodbold!D18</f>
        <v>0</v>
      </c>
      <c r="E103" s="30">
        <f>+Fodbold!E18</f>
        <v>0</v>
      </c>
      <c r="F103" s="30">
        <f>+Fodbold!F18</f>
        <v>0</v>
      </c>
      <c r="G103" s="30">
        <f>+Fodbold!G18</f>
        <v>0</v>
      </c>
      <c r="H103" s="30">
        <f>+Fodbold!H18</f>
        <v>0</v>
      </c>
      <c r="I103" s="30">
        <f>+Fodbold!I18</f>
        <v>0</v>
      </c>
      <c r="J103" s="30">
        <f>+Fodbold!J18</f>
        <v>0</v>
      </c>
      <c r="K103" s="30">
        <f>+Fodbold!K18</f>
        <v>0</v>
      </c>
      <c r="L103" s="30">
        <f>+Fodbold!L18</f>
        <v>0</v>
      </c>
      <c r="M103" s="30">
        <f>+Fodbold!M18</f>
        <v>0</v>
      </c>
      <c r="N103" s="30">
        <f>+Fodbold!N18</f>
        <v>0</v>
      </c>
      <c r="O103" s="32">
        <f t="shared" ref="O103:O166" si="17">SUM(C103:N103)</f>
        <v>0</v>
      </c>
      <c r="P103" s="32"/>
      <c r="Q103" s="64"/>
      <c r="R103" s="73"/>
    </row>
    <row r="104" spans="1:18" s="26" customFormat="1" hidden="1" x14ac:dyDescent="0.2">
      <c r="A104" s="28"/>
      <c r="B104" s="26" t="s">
        <v>143</v>
      </c>
      <c r="C104" s="32">
        <f>SUM(C95:C103)</f>
        <v>0</v>
      </c>
      <c r="D104" s="32">
        <f t="shared" ref="D104:N104" si="18">SUM(D95:D103)</f>
        <v>0</v>
      </c>
      <c r="E104" s="32">
        <f t="shared" si="18"/>
        <v>0</v>
      </c>
      <c r="F104" s="32">
        <f t="shared" si="18"/>
        <v>0</v>
      </c>
      <c r="G104" s="32">
        <f t="shared" si="18"/>
        <v>0</v>
      </c>
      <c r="H104" s="32">
        <f t="shared" si="18"/>
        <v>0</v>
      </c>
      <c r="I104" s="32">
        <f t="shared" si="18"/>
        <v>0</v>
      </c>
      <c r="J104" s="32">
        <f t="shared" si="18"/>
        <v>0</v>
      </c>
      <c r="K104" s="32">
        <f t="shared" si="18"/>
        <v>0</v>
      </c>
      <c r="L104" s="32">
        <f t="shared" si="18"/>
        <v>0</v>
      </c>
      <c r="M104" s="32">
        <f t="shared" si="18"/>
        <v>0</v>
      </c>
      <c r="N104" s="32">
        <f t="shared" si="18"/>
        <v>0</v>
      </c>
      <c r="O104" s="32">
        <f t="shared" si="17"/>
        <v>0</v>
      </c>
      <c r="P104" s="32"/>
      <c r="Q104" s="64"/>
      <c r="R104" s="73"/>
    </row>
    <row r="105" spans="1:18" s="26" customFormat="1" hidden="1" x14ac:dyDescent="0.2">
      <c r="A105" s="28"/>
      <c r="B105" s="26" t="s">
        <v>144</v>
      </c>
      <c r="C105" s="32">
        <f>+C93-C104</f>
        <v>0</v>
      </c>
      <c r="D105" s="32">
        <f t="shared" ref="D105:N105" si="19">+D93-D104</f>
        <v>0</v>
      </c>
      <c r="E105" s="32">
        <f t="shared" si="19"/>
        <v>0</v>
      </c>
      <c r="F105" s="32">
        <f t="shared" si="19"/>
        <v>0</v>
      </c>
      <c r="G105" s="32">
        <f t="shared" si="19"/>
        <v>0</v>
      </c>
      <c r="H105" s="32">
        <f t="shared" si="19"/>
        <v>0</v>
      </c>
      <c r="I105" s="32">
        <f t="shared" si="19"/>
        <v>0</v>
      </c>
      <c r="J105" s="32">
        <f t="shared" si="19"/>
        <v>0</v>
      </c>
      <c r="K105" s="32">
        <f t="shared" si="19"/>
        <v>0</v>
      </c>
      <c r="L105" s="32">
        <f t="shared" si="19"/>
        <v>0</v>
      </c>
      <c r="M105" s="32">
        <f t="shared" si="19"/>
        <v>0</v>
      </c>
      <c r="N105" s="32">
        <f t="shared" si="19"/>
        <v>0</v>
      </c>
      <c r="O105" s="32">
        <f t="shared" si="17"/>
        <v>0</v>
      </c>
      <c r="P105" s="32"/>
      <c r="Q105" s="64">
        <v>-500</v>
      </c>
      <c r="R105" s="73"/>
    </row>
    <row r="106" spans="1:18" s="26" customFormat="1" hidden="1" x14ac:dyDescent="0.2">
      <c r="A106" s="28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>
        <f t="shared" si="17"/>
        <v>0</v>
      </c>
      <c r="P106" s="32"/>
      <c r="Q106" s="64"/>
      <c r="R106" s="73"/>
    </row>
    <row r="107" spans="1:18" s="26" customFormat="1" hidden="1" x14ac:dyDescent="0.2">
      <c r="A107" s="28"/>
      <c r="B107" s="26" t="s">
        <v>145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>
        <f t="shared" si="17"/>
        <v>0</v>
      </c>
      <c r="P107" s="32"/>
      <c r="Q107" s="64"/>
      <c r="R107" s="73"/>
    </row>
    <row r="108" spans="1:18" hidden="1" x14ac:dyDescent="0.2">
      <c r="A108" s="27">
        <v>1801</v>
      </c>
      <c r="B108" s="25" t="s">
        <v>146</v>
      </c>
      <c r="C108" s="30">
        <f>+Snooker!C10</f>
        <v>0</v>
      </c>
      <c r="D108" s="30">
        <f>+Snooker!D10</f>
        <v>0</v>
      </c>
      <c r="E108" s="30">
        <f>+Snooker!E10</f>
        <v>0</v>
      </c>
      <c r="F108" s="30">
        <f>+Snooker!F10</f>
        <v>0</v>
      </c>
      <c r="G108" s="30">
        <f>+Snooker!G10</f>
        <v>0</v>
      </c>
      <c r="H108" s="30">
        <f>+Snooker!H10</f>
        <v>0</v>
      </c>
      <c r="I108" s="30">
        <f>+Snooker!I10</f>
        <v>0</v>
      </c>
      <c r="J108" s="30">
        <f>+Snooker!J10</f>
        <v>0</v>
      </c>
      <c r="K108" s="30">
        <f>+Snooker!K10</f>
        <v>0</v>
      </c>
      <c r="L108" s="30">
        <f>+Snooker!L10</f>
        <v>0</v>
      </c>
      <c r="M108" s="30">
        <f>+Snooker!M10</f>
        <v>0</v>
      </c>
      <c r="N108" s="30">
        <f>+Snooker!N10</f>
        <v>0</v>
      </c>
      <c r="O108" s="32">
        <f t="shared" si="17"/>
        <v>0</v>
      </c>
      <c r="P108" s="32"/>
      <c r="Q108" s="64"/>
      <c r="R108" s="73"/>
    </row>
    <row r="109" spans="1:18" hidden="1" x14ac:dyDescent="0.2">
      <c r="A109" s="27">
        <v>1803</v>
      </c>
      <c r="B109" s="25" t="s">
        <v>147</v>
      </c>
      <c r="C109" s="30">
        <f>+Snooker!C8+Snooker!C9</f>
        <v>0</v>
      </c>
      <c r="D109" s="30">
        <f>+Snooker!D8+Snooker!D9</f>
        <v>0</v>
      </c>
      <c r="E109" s="30">
        <f>+Snooker!E8+Snooker!E9</f>
        <v>0</v>
      </c>
      <c r="F109" s="30">
        <f>+Snooker!F8+Snooker!F9</f>
        <v>0</v>
      </c>
      <c r="G109" s="30">
        <f>+Snooker!G8+Snooker!G9</f>
        <v>0</v>
      </c>
      <c r="H109" s="30">
        <f>+Snooker!H8+Snooker!H9</f>
        <v>0</v>
      </c>
      <c r="I109" s="30">
        <f>+Snooker!I8+Snooker!I9</f>
        <v>0</v>
      </c>
      <c r="J109" s="30">
        <f>+Snooker!J8+Snooker!J9</f>
        <v>0</v>
      </c>
      <c r="K109" s="30">
        <f>+Snooker!K8+Snooker!K9</f>
        <v>0</v>
      </c>
      <c r="L109" s="30">
        <f>+Snooker!L8+Snooker!L9</f>
        <v>0</v>
      </c>
      <c r="M109" s="30">
        <f>+Snooker!M8+Snooker!M9</f>
        <v>0</v>
      </c>
      <c r="N109" s="30">
        <f>+Snooker!N8+Snooker!N9</f>
        <v>0</v>
      </c>
      <c r="O109" s="32">
        <f t="shared" si="17"/>
        <v>0</v>
      </c>
      <c r="P109" s="32"/>
      <c r="Q109" s="64"/>
      <c r="R109" s="73"/>
    </row>
    <row r="110" spans="1:18" s="26" customFormat="1" hidden="1" x14ac:dyDescent="0.2">
      <c r="A110" s="28"/>
      <c r="B110" s="26" t="s">
        <v>148</v>
      </c>
      <c r="C110" s="32">
        <f>SUM(C108:C109)</f>
        <v>0</v>
      </c>
      <c r="D110" s="32">
        <f t="shared" ref="D110:N110" si="20">SUM(D108:D109)</f>
        <v>0</v>
      </c>
      <c r="E110" s="32">
        <f t="shared" si="20"/>
        <v>0</v>
      </c>
      <c r="F110" s="32">
        <f t="shared" si="20"/>
        <v>0</v>
      </c>
      <c r="G110" s="32">
        <f t="shared" si="20"/>
        <v>0</v>
      </c>
      <c r="H110" s="32">
        <f t="shared" si="20"/>
        <v>0</v>
      </c>
      <c r="I110" s="32">
        <f t="shared" si="20"/>
        <v>0</v>
      </c>
      <c r="J110" s="32">
        <f t="shared" si="20"/>
        <v>0</v>
      </c>
      <c r="K110" s="32">
        <f t="shared" si="20"/>
        <v>0</v>
      </c>
      <c r="L110" s="32">
        <f t="shared" si="20"/>
        <v>0</v>
      </c>
      <c r="M110" s="32">
        <f t="shared" si="20"/>
        <v>0</v>
      </c>
      <c r="N110" s="32">
        <f t="shared" si="20"/>
        <v>0</v>
      </c>
      <c r="O110" s="32">
        <f t="shared" si="17"/>
        <v>0</v>
      </c>
      <c r="P110" s="32"/>
      <c r="Q110" s="64"/>
      <c r="R110" s="73"/>
    </row>
    <row r="111" spans="1:18" s="26" customFormat="1" hidden="1" x14ac:dyDescent="0.2">
      <c r="A111" s="28"/>
      <c r="B111" s="26" t="s">
        <v>149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>
        <f t="shared" si="17"/>
        <v>0</v>
      </c>
      <c r="P111" s="32"/>
      <c r="Q111" s="64"/>
      <c r="R111" s="73"/>
    </row>
    <row r="112" spans="1:18" hidden="1" x14ac:dyDescent="0.2">
      <c r="A112" s="27">
        <v>1811</v>
      </c>
      <c r="B112" s="25" t="s">
        <v>150</v>
      </c>
      <c r="C112" s="30">
        <f>+Snooker!C13+Snooker!C14+Snooker!C15</f>
        <v>0</v>
      </c>
      <c r="D112" s="30">
        <f>+Snooker!D13+Snooker!D14+Snooker!D15</f>
        <v>0</v>
      </c>
      <c r="E112" s="30">
        <f>+Snooker!E13+Snooker!E14+Snooker!E15</f>
        <v>0</v>
      </c>
      <c r="F112" s="30">
        <f>+Snooker!F13+Snooker!F14+Snooker!F15</f>
        <v>0</v>
      </c>
      <c r="G112" s="30">
        <f>+Snooker!G13+Snooker!G14+Snooker!G15</f>
        <v>0</v>
      </c>
      <c r="H112" s="30">
        <f>+Snooker!H13+Snooker!H14+Snooker!H15</f>
        <v>0</v>
      </c>
      <c r="I112" s="30">
        <f>+Snooker!I13+Snooker!I14+Snooker!I15</f>
        <v>0</v>
      </c>
      <c r="J112" s="30">
        <f>+Snooker!J13+Snooker!J14+Snooker!J15</f>
        <v>0</v>
      </c>
      <c r="K112" s="30">
        <f>+Snooker!K13+Snooker!K14+Snooker!K15</f>
        <v>0</v>
      </c>
      <c r="L112" s="30">
        <f>+Snooker!L13+Snooker!L14+Snooker!L15</f>
        <v>0</v>
      </c>
      <c r="M112" s="30">
        <f>+Snooker!M13+Snooker!M14+Snooker!M15</f>
        <v>0</v>
      </c>
      <c r="N112" s="30">
        <f>+Snooker!N13+Snooker!N14+Snooker!N15</f>
        <v>0</v>
      </c>
      <c r="O112" s="32">
        <f t="shared" si="17"/>
        <v>0</v>
      </c>
      <c r="P112" s="32"/>
      <c r="Q112" s="64"/>
      <c r="R112" s="73"/>
    </row>
    <row r="113" spans="1:18" hidden="1" x14ac:dyDescent="0.2">
      <c r="A113" s="27">
        <v>1813</v>
      </c>
      <c r="B113" s="25" t="s">
        <v>151</v>
      </c>
      <c r="C113" s="30">
        <f>+Snooker!C20+Snooker!C22+Snooker!C23+Snooker!C24</f>
        <v>0</v>
      </c>
      <c r="D113" s="30">
        <f>+Snooker!D20+Snooker!D22+Snooker!D23+Snooker!D24</f>
        <v>1000</v>
      </c>
      <c r="E113" s="30">
        <f>+Snooker!E20+Snooker!E22+Snooker!E23+Snooker!E24</f>
        <v>0</v>
      </c>
      <c r="F113" s="30">
        <f>+Snooker!F20+Snooker!F22+Snooker!F23+Snooker!F24</f>
        <v>0</v>
      </c>
      <c r="G113" s="30">
        <f>+Snooker!G20+Snooker!G22+Snooker!G23+Snooker!G24</f>
        <v>0</v>
      </c>
      <c r="H113" s="30">
        <f>+Snooker!H20+Snooker!H22+Snooker!H23+Snooker!H24</f>
        <v>0</v>
      </c>
      <c r="I113" s="30">
        <f>+Snooker!I20+Snooker!I22+Snooker!I23+Snooker!I24</f>
        <v>0</v>
      </c>
      <c r="J113" s="30">
        <f>+Snooker!J20+Snooker!J22+Snooker!J23+Snooker!J24</f>
        <v>0</v>
      </c>
      <c r="K113" s="30">
        <f>+Snooker!K20+Snooker!K22+Snooker!K23+Snooker!K24</f>
        <v>0</v>
      </c>
      <c r="L113" s="30">
        <f>+Snooker!L20+Snooker!L22+Snooker!L23+Snooker!L24</f>
        <v>0</v>
      </c>
      <c r="M113" s="30">
        <f>+Snooker!M20+Snooker!M22+Snooker!M23+Snooker!M24</f>
        <v>0</v>
      </c>
      <c r="N113" s="30">
        <f>+Snooker!N20+Snooker!N22+Snooker!N23+Snooker!N24</f>
        <v>0</v>
      </c>
      <c r="O113" s="32">
        <f t="shared" si="17"/>
        <v>1000</v>
      </c>
      <c r="P113" s="32"/>
      <c r="Q113" s="64"/>
      <c r="R113" s="73"/>
    </row>
    <row r="114" spans="1:18" hidden="1" x14ac:dyDescent="0.2">
      <c r="A114" s="27">
        <v>1815</v>
      </c>
      <c r="B114" s="25" t="s">
        <v>152</v>
      </c>
      <c r="C114" s="30">
        <f>+Snooker!C25+Snooker!C26</f>
        <v>0</v>
      </c>
      <c r="D114" s="30">
        <f>+Snooker!D25+Snooker!D26</f>
        <v>1500</v>
      </c>
      <c r="E114" s="30">
        <f>+Snooker!E25+Snooker!E26</f>
        <v>0</v>
      </c>
      <c r="F114" s="30">
        <f>+Snooker!F25+Snooker!F26</f>
        <v>0</v>
      </c>
      <c r="G114" s="30">
        <f>+Snooker!G25+Snooker!G26</f>
        <v>0</v>
      </c>
      <c r="H114" s="30">
        <f>+Snooker!H25+Snooker!H26</f>
        <v>0</v>
      </c>
      <c r="I114" s="30">
        <f>+Snooker!I25+Snooker!I26</f>
        <v>0</v>
      </c>
      <c r="J114" s="30">
        <f>+Snooker!J25+Snooker!J26</f>
        <v>0</v>
      </c>
      <c r="K114" s="30">
        <f>+Snooker!K25+Snooker!K26</f>
        <v>0</v>
      </c>
      <c r="L114" s="30">
        <f>+Snooker!L25+Snooker!L26</f>
        <v>0</v>
      </c>
      <c r="M114" s="30">
        <f>+Snooker!M25+Snooker!M26</f>
        <v>0</v>
      </c>
      <c r="N114" s="30">
        <f>+Snooker!N25+Snooker!N26</f>
        <v>0</v>
      </c>
      <c r="O114" s="32">
        <f t="shared" si="17"/>
        <v>1500</v>
      </c>
      <c r="P114" s="32"/>
      <c r="Q114" s="64"/>
      <c r="R114" s="73"/>
    </row>
    <row r="115" spans="1:18" hidden="1" x14ac:dyDescent="0.2">
      <c r="A115" s="27">
        <v>1816</v>
      </c>
      <c r="B115" s="31" t="s">
        <v>153</v>
      </c>
      <c r="O115" s="32">
        <f t="shared" si="17"/>
        <v>0</v>
      </c>
      <c r="P115" s="32"/>
      <c r="Q115" s="64"/>
      <c r="R115" s="73"/>
    </row>
    <row r="116" spans="1:18" hidden="1" x14ac:dyDescent="0.2">
      <c r="A116" s="27">
        <v>1817</v>
      </c>
      <c r="B116" s="25" t="s">
        <v>154</v>
      </c>
      <c r="C116" s="30">
        <f>+Snooker!C19+Snooker!C27</f>
        <v>0</v>
      </c>
      <c r="D116" s="30">
        <f>+Snooker!D19+Snooker!D27</f>
        <v>0</v>
      </c>
      <c r="E116" s="30">
        <f>+Snooker!E19+Snooker!E27</f>
        <v>0</v>
      </c>
      <c r="F116" s="30">
        <f>+Snooker!F19+Snooker!F27</f>
        <v>0</v>
      </c>
      <c r="G116" s="30">
        <f>+Snooker!G19+Snooker!G27</f>
        <v>2425</v>
      </c>
      <c r="H116" s="30">
        <f>+Snooker!H19+Snooker!H27</f>
        <v>0</v>
      </c>
      <c r="I116" s="30">
        <f>+Snooker!I19+Snooker!I27</f>
        <v>0</v>
      </c>
      <c r="J116" s="30">
        <f>+Snooker!J19+Snooker!J27</f>
        <v>0</v>
      </c>
      <c r="K116" s="30">
        <f>+Snooker!K19+Snooker!K27</f>
        <v>0</v>
      </c>
      <c r="L116" s="30">
        <f>+Snooker!L19+Snooker!L27</f>
        <v>0</v>
      </c>
      <c r="M116" s="30">
        <f>+Snooker!M19+Snooker!M27</f>
        <v>0</v>
      </c>
      <c r="N116" s="30">
        <f>+Snooker!N19+Snooker!N27</f>
        <v>0</v>
      </c>
      <c r="O116" s="32">
        <f t="shared" si="17"/>
        <v>2425</v>
      </c>
      <c r="P116" s="32"/>
      <c r="Q116" s="64"/>
      <c r="R116" s="73"/>
    </row>
    <row r="117" spans="1:18" hidden="1" x14ac:dyDescent="0.2">
      <c r="A117" s="27">
        <v>1819</v>
      </c>
      <c r="B117" s="25" t="s">
        <v>155</v>
      </c>
      <c r="C117" s="30">
        <f>+Snooker!C21</f>
        <v>0</v>
      </c>
      <c r="D117" s="30">
        <f>+Snooker!D21</f>
        <v>0</v>
      </c>
      <c r="E117" s="30">
        <f>+Snooker!E21</f>
        <v>0</v>
      </c>
      <c r="F117" s="30">
        <f>+Snooker!F21</f>
        <v>0</v>
      </c>
      <c r="G117" s="30">
        <f>+Snooker!G21</f>
        <v>0</v>
      </c>
      <c r="H117" s="30">
        <f>+Snooker!H21</f>
        <v>0</v>
      </c>
      <c r="I117" s="30">
        <f>+Snooker!I21</f>
        <v>0</v>
      </c>
      <c r="J117" s="30">
        <f>+Snooker!J21</f>
        <v>0</v>
      </c>
      <c r="K117" s="30">
        <f>+Snooker!K21</f>
        <v>0</v>
      </c>
      <c r="L117" s="30">
        <f>+Snooker!L21</f>
        <v>0</v>
      </c>
      <c r="M117" s="30">
        <f>+Snooker!M21</f>
        <v>0</v>
      </c>
      <c r="N117" s="30">
        <f>+Snooker!N21</f>
        <v>0</v>
      </c>
      <c r="O117" s="32">
        <f t="shared" si="17"/>
        <v>0</v>
      </c>
      <c r="P117" s="32"/>
      <c r="Q117" s="64"/>
      <c r="R117" s="73"/>
    </row>
    <row r="118" spans="1:18" hidden="1" x14ac:dyDescent="0.2">
      <c r="A118" s="27">
        <v>1827</v>
      </c>
      <c r="B118" s="25" t="s">
        <v>156</v>
      </c>
      <c r="C118" s="30">
        <f>+Snooker!C16</f>
        <v>0</v>
      </c>
      <c r="D118" s="30">
        <f>+Snooker!D16</f>
        <v>0</v>
      </c>
      <c r="E118" s="30">
        <f>+Snooker!E16</f>
        <v>0</v>
      </c>
      <c r="F118" s="30">
        <f>+Snooker!F16</f>
        <v>0</v>
      </c>
      <c r="G118" s="30">
        <f>+Snooker!G16</f>
        <v>0</v>
      </c>
      <c r="H118" s="30">
        <f>+Snooker!H16</f>
        <v>0</v>
      </c>
      <c r="I118" s="30">
        <f>+Snooker!I16</f>
        <v>0</v>
      </c>
      <c r="J118" s="30">
        <f>+Snooker!J16</f>
        <v>0</v>
      </c>
      <c r="K118" s="30">
        <f>+Snooker!K16</f>
        <v>0</v>
      </c>
      <c r="L118" s="30">
        <f>+Snooker!L16</f>
        <v>0</v>
      </c>
      <c r="M118" s="30">
        <f>+Snooker!M16</f>
        <v>0</v>
      </c>
      <c r="N118" s="30">
        <f>+Snooker!N16</f>
        <v>0</v>
      </c>
      <c r="O118" s="32">
        <f t="shared" si="17"/>
        <v>0</v>
      </c>
      <c r="P118" s="32"/>
      <c r="Q118" s="64"/>
      <c r="R118" s="73"/>
    </row>
    <row r="119" spans="1:18" hidden="1" x14ac:dyDescent="0.2">
      <c r="A119" s="27">
        <v>1828</v>
      </c>
      <c r="B119" s="25" t="s">
        <v>157</v>
      </c>
      <c r="C119" s="30">
        <f>+Snooker!C17</f>
        <v>0</v>
      </c>
      <c r="D119" s="30">
        <f>+Snooker!D17</f>
        <v>0</v>
      </c>
      <c r="E119" s="30">
        <f>+Snooker!E17</f>
        <v>0</v>
      </c>
      <c r="F119" s="30">
        <f>+Snooker!F17</f>
        <v>0</v>
      </c>
      <c r="G119" s="30">
        <f>+Snooker!G17</f>
        <v>0</v>
      </c>
      <c r="H119" s="30">
        <f>+Snooker!H17</f>
        <v>0</v>
      </c>
      <c r="I119" s="30">
        <f>+Snooker!I17</f>
        <v>0</v>
      </c>
      <c r="J119" s="30">
        <f>+Snooker!J17</f>
        <v>0</v>
      </c>
      <c r="K119" s="30">
        <f>+Snooker!K17</f>
        <v>0</v>
      </c>
      <c r="L119" s="30">
        <f>+Snooker!L17</f>
        <v>0</v>
      </c>
      <c r="M119" s="30">
        <f>+Snooker!M17</f>
        <v>0</v>
      </c>
      <c r="N119" s="30">
        <f>+Snooker!N17</f>
        <v>0</v>
      </c>
      <c r="O119" s="32">
        <f t="shared" si="17"/>
        <v>0</v>
      </c>
      <c r="P119" s="32"/>
      <c r="Q119" s="64"/>
      <c r="R119" s="73"/>
    </row>
    <row r="120" spans="1:18" hidden="1" x14ac:dyDescent="0.2">
      <c r="A120" s="27">
        <v>1829</v>
      </c>
      <c r="B120" s="25" t="s">
        <v>158</v>
      </c>
      <c r="C120" s="30">
        <f>+Snooker!C18</f>
        <v>0</v>
      </c>
      <c r="D120" s="30">
        <f>+Snooker!D18</f>
        <v>0</v>
      </c>
      <c r="E120" s="30">
        <f>+Snooker!E18</f>
        <v>0</v>
      </c>
      <c r="F120" s="30">
        <f>+Snooker!F18</f>
        <v>0</v>
      </c>
      <c r="G120" s="30">
        <f>+Snooker!G18</f>
        <v>0</v>
      </c>
      <c r="H120" s="30">
        <f>+Snooker!H18</f>
        <v>0</v>
      </c>
      <c r="I120" s="30">
        <f>+Snooker!I18</f>
        <v>0</v>
      </c>
      <c r="J120" s="30">
        <f>+Snooker!J18</f>
        <v>0</v>
      </c>
      <c r="K120" s="30">
        <f>+Snooker!K18</f>
        <v>0</v>
      </c>
      <c r="L120" s="30">
        <f>+Snooker!L18</f>
        <v>0</v>
      </c>
      <c r="M120" s="30">
        <f>+Snooker!M18</f>
        <v>0</v>
      </c>
      <c r="N120" s="30">
        <f>+Snooker!N18</f>
        <v>0</v>
      </c>
      <c r="O120" s="32">
        <f t="shared" si="17"/>
        <v>0</v>
      </c>
      <c r="P120" s="32"/>
      <c r="Q120" s="64"/>
      <c r="R120" s="73"/>
    </row>
    <row r="121" spans="1:18" s="26" customFormat="1" hidden="1" x14ac:dyDescent="0.2">
      <c r="A121" s="28"/>
      <c r="B121" s="26" t="s">
        <v>159</v>
      </c>
      <c r="C121" s="32">
        <f>SUM(C112:C120)</f>
        <v>0</v>
      </c>
      <c r="D121" s="32">
        <f t="shared" ref="D121:N121" si="21">SUM(D112:D120)</f>
        <v>2500</v>
      </c>
      <c r="E121" s="32">
        <f t="shared" si="21"/>
        <v>0</v>
      </c>
      <c r="F121" s="32">
        <f t="shared" si="21"/>
        <v>0</v>
      </c>
      <c r="G121" s="32">
        <f t="shared" si="21"/>
        <v>2425</v>
      </c>
      <c r="H121" s="32">
        <f t="shared" si="21"/>
        <v>0</v>
      </c>
      <c r="I121" s="32">
        <f t="shared" si="21"/>
        <v>0</v>
      </c>
      <c r="J121" s="32">
        <f t="shared" si="21"/>
        <v>0</v>
      </c>
      <c r="K121" s="32">
        <f t="shared" si="21"/>
        <v>0</v>
      </c>
      <c r="L121" s="32">
        <f t="shared" si="21"/>
        <v>0</v>
      </c>
      <c r="M121" s="32">
        <f t="shared" si="21"/>
        <v>0</v>
      </c>
      <c r="N121" s="32">
        <f t="shared" si="21"/>
        <v>0</v>
      </c>
      <c r="O121" s="32">
        <f t="shared" si="17"/>
        <v>4925</v>
      </c>
      <c r="P121" s="32"/>
      <c r="Q121" s="64"/>
      <c r="R121" s="73"/>
    </row>
    <row r="122" spans="1:18" s="46" customFormat="1" hidden="1" x14ac:dyDescent="0.2">
      <c r="A122" s="45"/>
      <c r="B122" s="46" t="s">
        <v>160</v>
      </c>
      <c r="C122" s="47">
        <f>+C110-C121</f>
        <v>0</v>
      </c>
      <c r="D122" s="47">
        <f t="shared" ref="D122:N122" si="22">+D110-D121</f>
        <v>-2500</v>
      </c>
      <c r="E122" s="47">
        <f t="shared" si="22"/>
        <v>0</v>
      </c>
      <c r="F122" s="47">
        <f t="shared" si="22"/>
        <v>0</v>
      </c>
      <c r="G122" s="47">
        <f t="shared" si="22"/>
        <v>-2425</v>
      </c>
      <c r="H122" s="47">
        <f t="shared" si="22"/>
        <v>0</v>
      </c>
      <c r="I122" s="47">
        <f t="shared" si="22"/>
        <v>0</v>
      </c>
      <c r="J122" s="47">
        <f t="shared" si="22"/>
        <v>0</v>
      </c>
      <c r="K122" s="47">
        <f t="shared" si="22"/>
        <v>0</v>
      </c>
      <c r="L122" s="47">
        <f t="shared" si="22"/>
        <v>0</v>
      </c>
      <c r="M122" s="47">
        <f t="shared" si="22"/>
        <v>0</v>
      </c>
      <c r="N122" s="47">
        <f t="shared" si="22"/>
        <v>0</v>
      </c>
      <c r="O122" s="32">
        <f t="shared" si="17"/>
        <v>-4925</v>
      </c>
      <c r="P122" s="32"/>
      <c r="Q122" s="66">
        <v>-27178</v>
      </c>
      <c r="R122" s="75"/>
    </row>
    <row r="123" spans="1:18" s="46" customFormat="1" hidden="1" x14ac:dyDescent="0.2">
      <c r="A123" s="45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32">
        <f t="shared" si="17"/>
        <v>0</v>
      </c>
      <c r="P123" s="32"/>
      <c r="Q123" s="66"/>
      <c r="R123" s="75"/>
    </row>
    <row r="124" spans="1:18" s="46" customFormat="1" hidden="1" x14ac:dyDescent="0.2">
      <c r="A124" s="28"/>
      <c r="B124" s="26" t="s">
        <v>207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>
        <f t="shared" si="17"/>
        <v>0</v>
      </c>
      <c r="P124" s="32"/>
      <c r="Q124" s="66"/>
      <c r="R124" s="75"/>
    </row>
    <row r="125" spans="1:18" s="46" customFormat="1" hidden="1" x14ac:dyDescent="0.2">
      <c r="A125" s="27">
        <v>1901</v>
      </c>
      <c r="B125" s="48" t="s">
        <v>208</v>
      </c>
      <c r="C125" s="30">
        <f>+Idrætsuniverset!C10</f>
        <v>0</v>
      </c>
      <c r="D125" s="30">
        <f>+Idrætsuniverset!D10</f>
        <v>0</v>
      </c>
      <c r="E125" s="30">
        <f>+Idrætsuniverset!E10</f>
        <v>0</v>
      </c>
      <c r="F125" s="30">
        <f>+Idrætsuniverset!F10</f>
        <v>0</v>
      </c>
      <c r="G125" s="30">
        <f>+Idrætsuniverset!G10</f>
        <v>0</v>
      </c>
      <c r="H125" s="30">
        <f>+Idrætsuniverset!H10</f>
        <v>0</v>
      </c>
      <c r="I125" s="30">
        <f>+Idrætsuniverset!I10</f>
        <v>0</v>
      </c>
      <c r="J125" s="30">
        <f>+Idrætsuniverset!J10</f>
        <v>0</v>
      </c>
      <c r="K125" s="30">
        <f>+Idrætsuniverset!K10</f>
        <v>0</v>
      </c>
      <c r="L125" s="30">
        <f>+Idrætsuniverset!L10</f>
        <v>0</v>
      </c>
      <c r="M125" s="30">
        <f>+Idrætsuniverset!M10</f>
        <v>0</v>
      </c>
      <c r="N125" s="30">
        <f>+Idrætsuniverset!N10</f>
        <v>0</v>
      </c>
      <c r="O125" s="32">
        <f t="shared" si="17"/>
        <v>0</v>
      </c>
      <c r="P125" s="32"/>
      <c r="Q125" s="66"/>
      <c r="R125" s="75"/>
    </row>
    <row r="126" spans="1:18" s="46" customFormat="1" hidden="1" x14ac:dyDescent="0.2">
      <c r="A126" s="27">
        <v>1903</v>
      </c>
      <c r="B126" s="48" t="s">
        <v>222</v>
      </c>
      <c r="C126" s="30">
        <f>+Idrætsuniverset!C8+Idrætsuniverset!C9</f>
        <v>0</v>
      </c>
      <c r="D126" s="30">
        <f>+Idrætsuniverset!D8+Idrætsuniverset!D9</f>
        <v>0</v>
      </c>
      <c r="E126" s="30">
        <f>+Idrætsuniverset!E8+Idrætsuniverset!E9</f>
        <v>0</v>
      </c>
      <c r="F126" s="30">
        <f>+Idrætsuniverset!F8+Idrætsuniverset!F9</f>
        <v>0</v>
      </c>
      <c r="G126" s="30">
        <f>+Idrætsuniverset!G8+Idrætsuniverset!G9</f>
        <v>0</v>
      </c>
      <c r="H126" s="30">
        <f>+Idrætsuniverset!H8+Idrætsuniverset!H9</f>
        <v>0</v>
      </c>
      <c r="I126" s="30">
        <f>+Idrætsuniverset!I8+Idrætsuniverset!I9</f>
        <v>0</v>
      </c>
      <c r="J126" s="30">
        <f>+Idrætsuniverset!J8+Idrætsuniverset!J9</f>
        <v>0</v>
      </c>
      <c r="K126" s="30">
        <f>+Idrætsuniverset!K8+Idrætsuniverset!K9</f>
        <v>0</v>
      </c>
      <c r="L126" s="30">
        <f>+Idrætsuniverset!L8+Idrætsuniverset!L9</f>
        <v>0</v>
      </c>
      <c r="M126" s="30">
        <f>+Idrætsuniverset!M8+Idrætsuniverset!M9</f>
        <v>0</v>
      </c>
      <c r="N126" s="30">
        <f>+Idrætsuniverset!N8+Idrætsuniverset!N9</f>
        <v>0</v>
      </c>
      <c r="O126" s="32">
        <f t="shared" si="17"/>
        <v>0</v>
      </c>
      <c r="P126" s="32"/>
      <c r="Q126" s="66"/>
      <c r="R126" s="75"/>
    </row>
    <row r="127" spans="1:18" s="46" customFormat="1" hidden="1" x14ac:dyDescent="0.2">
      <c r="A127" s="28"/>
      <c r="B127" s="26" t="s">
        <v>209</v>
      </c>
      <c r="C127" s="32">
        <f>SUM(C125:C126)</f>
        <v>0</v>
      </c>
      <c r="D127" s="32">
        <f t="shared" ref="D127:N127" si="23">SUM(D125:D126)</f>
        <v>0</v>
      </c>
      <c r="E127" s="32">
        <f t="shared" si="23"/>
        <v>0</v>
      </c>
      <c r="F127" s="32">
        <f t="shared" si="23"/>
        <v>0</v>
      </c>
      <c r="G127" s="32">
        <f t="shared" si="23"/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2">
        <f t="shared" si="23"/>
        <v>0</v>
      </c>
      <c r="L127" s="32">
        <f t="shared" si="23"/>
        <v>0</v>
      </c>
      <c r="M127" s="32">
        <f t="shared" si="23"/>
        <v>0</v>
      </c>
      <c r="N127" s="32">
        <f t="shared" si="23"/>
        <v>0</v>
      </c>
      <c r="O127" s="32">
        <f t="shared" si="17"/>
        <v>0</v>
      </c>
      <c r="P127" s="32"/>
      <c r="Q127" s="66"/>
      <c r="R127" s="75"/>
    </row>
    <row r="128" spans="1:18" s="46" customFormat="1" hidden="1" x14ac:dyDescent="0.2">
      <c r="A128" s="28"/>
      <c r="B128" s="26" t="s">
        <v>210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>
        <f t="shared" si="17"/>
        <v>0</v>
      </c>
      <c r="P128" s="32"/>
      <c r="Q128" s="66"/>
      <c r="R128" s="75"/>
    </row>
    <row r="129" spans="1:18" s="46" customFormat="1" hidden="1" x14ac:dyDescent="0.2">
      <c r="A129" s="27">
        <v>1911</v>
      </c>
      <c r="B129" s="48" t="s">
        <v>211</v>
      </c>
      <c r="C129" s="30">
        <f>+Idrætsuniverset!C13+Idrætsuniverset!C14+Idrætsuniverset!C15</f>
        <v>0</v>
      </c>
      <c r="D129" s="30">
        <f>+Idrætsuniverset!D13+Idrætsuniverset!D14+Idrætsuniverset!D15</f>
        <v>0</v>
      </c>
      <c r="E129" s="30">
        <f>+Idrætsuniverset!E13+Idrætsuniverset!E14+Idrætsuniverset!E15</f>
        <v>0</v>
      </c>
      <c r="F129" s="30">
        <f>+Idrætsuniverset!F13+Idrætsuniverset!F14+Idrætsuniverset!F15</f>
        <v>0</v>
      </c>
      <c r="G129" s="30">
        <f>+Idrætsuniverset!G13+Idrætsuniverset!G14+Idrætsuniverset!G15</f>
        <v>0</v>
      </c>
      <c r="H129" s="30">
        <f>+Idrætsuniverset!H13+Idrætsuniverset!H14+Idrætsuniverset!H15</f>
        <v>0</v>
      </c>
      <c r="I129" s="30">
        <f>+Idrætsuniverset!I13+Idrætsuniverset!I14+Idrætsuniverset!I15</f>
        <v>0</v>
      </c>
      <c r="J129" s="30">
        <f>+Idrætsuniverset!J13+Idrætsuniverset!J14+Idrætsuniverset!J15</f>
        <v>0</v>
      </c>
      <c r="K129" s="30">
        <f>+Idrætsuniverset!K13+Idrætsuniverset!K14+Idrætsuniverset!K15</f>
        <v>0</v>
      </c>
      <c r="L129" s="30">
        <f>+Idrætsuniverset!L13+Idrætsuniverset!L14+Idrætsuniverset!L15</f>
        <v>0</v>
      </c>
      <c r="M129" s="30">
        <f>+Idrætsuniverset!M13+Idrætsuniverset!M14+Idrætsuniverset!M15</f>
        <v>0</v>
      </c>
      <c r="N129" s="30">
        <f>+Idrætsuniverset!N13+Idrætsuniverset!N14+Idrætsuniverset!N15</f>
        <v>0</v>
      </c>
      <c r="O129" s="32">
        <f t="shared" si="17"/>
        <v>0</v>
      </c>
      <c r="P129" s="32"/>
      <c r="Q129" s="66"/>
      <c r="R129" s="75"/>
    </row>
    <row r="130" spans="1:18" s="46" customFormat="1" hidden="1" x14ac:dyDescent="0.2">
      <c r="A130" s="27">
        <v>1913</v>
      </c>
      <c r="B130" s="48" t="s">
        <v>212</v>
      </c>
      <c r="C130" s="30">
        <f>+Idrætsuniverset!C20+Idrætsuniverset!C22+Idrætsuniverset!C23+Idrætsuniverset!C24</f>
        <v>0</v>
      </c>
      <c r="D130" s="30">
        <f>+Idrætsuniverset!D20+Idrætsuniverset!D22+Idrætsuniverset!D23+Idrætsuniverset!D24</f>
        <v>0</v>
      </c>
      <c r="E130" s="30">
        <f>+Idrætsuniverset!E20+Idrætsuniverset!E22+Idrætsuniverset!E23+Idrætsuniverset!E24</f>
        <v>0</v>
      </c>
      <c r="F130" s="30">
        <f>+Idrætsuniverset!F20+Idrætsuniverset!F22+Idrætsuniverset!F23+Idrætsuniverset!F24</f>
        <v>0</v>
      </c>
      <c r="G130" s="30">
        <f>+Idrætsuniverset!G20+Idrætsuniverset!G22+Idrætsuniverset!G23+Idrætsuniverset!G24</f>
        <v>0</v>
      </c>
      <c r="H130" s="30">
        <f>+Idrætsuniverset!H20+Idrætsuniverset!H22+Idrætsuniverset!H23+Idrætsuniverset!H24</f>
        <v>0</v>
      </c>
      <c r="I130" s="30">
        <f>+Idrætsuniverset!I20+Idrætsuniverset!I22+Idrætsuniverset!I23+Idrætsuniverset!I24</f>
        <v>0</v>
      </c>
      <c r="J130" s="30">
        <f>+Idrætsuniverset!J20+Idrætsuniverset!J22+Idrætsuniverset!J23+Idrætsuniverset!J24</f>
        <v>0</v>
      </c>
      <c r="K130" s="30">
        <f>+Idrætsuniverset!K20+Idrætsuniverset!K22+Idrætsuniverset!K23+Idrætsuniverset!K24</f>
        <v>0</v>
      </c>
      <c r="L130" s="30">
        <f>+Idrætsuniverset!L20+Idrætsuniverset!L22+Idrætsuniverset!L23+Idrætsuniverset!L24</f>
        <v>0</v>
      </c>
      <c r="M130" s="30">
        <f>+Idrætsuniverset!M20+Idrætsuniverset!M22+Idrætsuniverset!M23+Idrætsuniverset!M24</f>
        <v>0</v>
      </c>
      <c r="N130" s="30">
        <f>+Idrætsuniverset!N20+Idrætsuniverset!N22+Idrætsuniverset!N23+Idrætsuniverset!N24</f>
        <v>0</v>
      </c>
      <c r="O130" s="32">
        <f t="shared" si="17"/>
        <v>0</v>
      </c>
      <c r="P130" s="32"/>
      <c r="Q130" s="66"/>
      <c r="R130" s="75"/>
    </row>
    <row r="131" spans="1:18" s="46" customFormat="1" hidden="1" x14ac:dyDescent="0.2">
      <c r="A131" s="27">
        <v>1915</v>
      </c>
      <c r="B131" s="48" t="s">
        <v>213</v>
      </c>
      <c r="C131" s="30">
        <f>+Idrætsuniverset!C25+Idrætsuniverset!C26</f>
        <v>0</v>
      </c>
      <c r="D131" s="30">
        <f>+Idrætsuniverset!D25+Idrætsuniverset!D26</f>
        <v>0</v>
      </c>
      <c r="E131" s="30">
        <f>+Idrætsuniverset!E25+Idrætsuniverset!E26</f>
        <v>0</v>
      </c>
      <c r="F131" s="30">
        <f>+Idrætsuniverset!F25+Idrætsuniverset!F26</f>
        <v>0</v>
      </c>
      <c r="G131" s="30">
        <f>+Idrætsuniverset!G25+Idrætsuniverset!G26</f>
        <v>0</v>
      </c>
      <c r="H131" s="30">
        <f>+Idrætsuniverset!H25+Idrætsuniverset!H26</f>
        <v>0</v>
      </c>
      <c r="I131" s="30">
        <f>+Idrætsuniverset!I25+Idrætsuniverset!I26</f>
        <v>0</v>
      </c>
      <c r="J131" s="30">
        <f>+Idrætsuniverset!J25+Idrætsuniverset!J26</f>
        <v>0</v>
      </c>
      <c r="K131" s="30">
        <f>+Idrætsuniverset!K25+Idrætsuniverset!K26</f>
        <v>0</v>
      </c>
      <c r="L131" s="30">
        <f>+Idrætsuniverset!L25+Idrætsuniverset!L26</f>
        <v>0</v>
      </c>
      <c r="M131" s="30">
        <f>+Idrætsuniverset!M25+Idrætsuniverset!M26</f>
        <v>0</v>
      </c>
      <c r="N131" s="30">
        <f>+Idrætsuniverset!N25+Idrætsuniverset!N26</f>
        <v>0</v>
      </c>
      <c r="O131" s="32">
        <f t="shared" si="17"/>
        <v>0</v>
      </c>
      <c r="P131" s="32"/>
      <c r="Q131" s="66"/>
      <c r="R131" s="75"/>
    </row>
    <row r="132" spans="1:18" s="46" customFormat="1" hidden="1" x14ac:dyDescent="0.2">
      <c r="A132" s="27">
        <v>1916</v>
      </c>
      <c r="B132" s="49" t="s">
        <v>214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2">
        <f t="shared" si="17"/>
        <v>0</v>
      </c>
      <c r="P132" s="32"/>
      <c r="Q132" s="66"/>
      <c r="R132" s="75"/>
    </row>
    <row r="133" spans="1:18" s="46" customFormat="1" hidden="1" x14ac:dyDescent="0.2">
      <c r="A133" s="27">
        <v>1917</v>
      </c>
      <c r="B133" s="48" t="s">
        <v>215</v>
      </c>
      <c r="C133" s="30">
        <f>+Idrætsuniverset!C19+Idrætsuniverset!C27</f>
        <v>0</v>
      </c>
      <c r="D133" s="30">
        <f>+Idrætsuniverset!D19+Idrætsuniverset!D27</f>
        <v>0</v>
      </c>
      <c r="E133" s="30">
        <f>+Idrætsuniverset!E19+Idrætsuniverset!E27</f>
        <v>0</v>
      </c>
      <c r="F133" s="30">
        <f>+Idrætsuniverset!F19+Idrætsuniverset!F27</f>
        <v>0</v>
      </c>
      <c r="G133" s="30">
        <f>+Idrætsuniverset!G19+Idrætsuniverset!G27</f>
        <v>0</v>
      </c>
      <c r="H133" s="30">
        <f>+Idrætsuniverset!H19+Idrætsuniverset!H27</f>
        <v>0</v>
      </c>
      <c r="I133" s="30">
        <f>+Idrætsuniverset!I19+Idrætsuniverset!I27</f>
        <v>0</v>
      </c>
      <c r="J133" s="30">
        <f>+Idrætsuniverset!J19+Idrætsuniverset!J27</f>
        <v>0</v>
      </c>
      <c r="K133" s="30">
        <f>+Idrætsuniverset!K19+Idrætsuniverset!K27</f>
        <v>0</v>
      </c>
      <c r="L133" s="30">
        <f>+Idrætsuniverset!L19+Idrætsuniverset!L27</f>
        <v>0</v>
      </c>
      <c r="M133" s="30">
        <f>+Idrætsuniverset!M19+Idrætsuniverset!M27</f>
        <v>0</v>
      </c>
      <c r="N133" s="30">
        <f>+Idrætsuniverset!N19+Idrætsuniverset!N27</f>
        <v>0</v>
      </c>
      <c r="O133" s="32">
        <f t="shared" si="17"/>
        <v>0</v>
      </c>
      <c r="P133" s="32"/>
      <c r="Q133" s="66"/>
      <c r="R133" s="75"/>
    </row>
    <row r="134" spans="1:18" s="46" customFormat="1" hidden="1" x14ac:dyDescent="0.2">
      <c r="A134" s="27">
        <v>1919</v>
      </c>
      <c r="B134" s="48" t="s">
        <v>216</v>
      </c>
      <c r="C134" s="30">
        <f>+Idrætsuniverset!C21</f>
        <v>4250</v>
      </c>
      <c r="D134" s="30">
        <f>+Idrætsuniverset!D21</f>
        <v>4250</v>
      </c>
      <c r="E134" s="30">
        <f>+Idrætsuniverset!E21</f>
        <v>4250</v>
      </c>
      <c r="F134" s="30">
        <f>+Idrætsuniverset!F21</f>
        <v>4250</v>
      </c>
      <c r="G134" s="30">
        <f>+Idrætsuniverset!G21</f>
        <v>4250</v>
      </c>
      <c r="H134" s="30">
        <f>+Idrætsuniverset!H21</f>
        <v>3250</v>
      </c>
      <c r="I134" s="30">
        <f>+Idrætsuniverset!I21</f>
        <v>3250</v>
      </c>
      <c r="J134" s="30">
        <f>+Idrætsuniverset!J21</f>
        <v>5250</v>
      </c>
      <c r="K134" s="30">
        <f>+Idrætsuniverset!K21</f>
        <v>4750</v>
      </c>
      <c r="L134" s="30">
        <f>+Idrætsuniverset!L21</f>
        <v>4250</v>
      </c>
      <c r="M134" s="30">
        <f>+Idrætsuniverset!M21</f>
        <v>4250</v>
      </c>
      <c r="N134" s="30">
        <f>+Idrætsuniverset!N21</f>
        <v>3750</v>
      </c>
      <c r="O134" s="32">
        <f t="shared" si="17"/>
        <v>50000</v>
      </c>
      <c r="P134" s="32"/>
      <c r="Q134" s="66"/>
      <c r="R134" s="75"/>
    </row>
    <row r="135" spans="1:18" s="46" customFormat="1" hidden="1" x14ac:dyDescent="0.2">
      <c r="A135" s="27">
        <v>1927</v>
      </c>
      <c r="B135" s="48" t="s">
        <v>217</v>
      </c>
      <c r="C135" s="30">
        <f>+Idrætsuniverset!C16</f>
        <v>0</v>
      </c>
      <c r="D135" s="30">
        <f>+Idrætsuniverset!D16</f>
        <v>0</v>
      </c>
      <c r="E135" s="30">
        <f>+Idrætsuniverset!E16</f>
        <v>0</v>
      </c>
      <c r="F135" s="30">
        <f>+Idrætsuniverset!F16</f>
        <v>0</v>
      </c>
      <c r="G135" s="30">
        <f>+Idrætsuniverset!G16</f>
        <v>0</v>
      </c>
      <c r="H135" s="30">
        <f>+Idrætsuniverset!H16</f>
        <v>0</v>
      </c>
      <c r="I135" s="30">
        <f>+Idrætsuniverset!I16</f>
        <v>0</v>
      </c>
      <c r="J135" s="30">
        <f>+Idrætsuniverset!J16</f>
        <v>0</v>
      </c>
      <c r="K135" s="30">
        <f>+Idrætsuniverset!K16</f>
        <v>0</v>
      </c>
      <c r="L135" s="30">
        <f>+Idrætsuniverset!L16</f>
        <v>0</v>
      </c>
      <c r="M135" s="30">
        <f>+Idrætsuniverset!M16</f>
        <v>0</v>
      </c>
      <c r="N135" s="30">
        <f>+Idrætsuniverset!N16</f>
        <v>0</v>
      </c>
      <c r="O135" s="32">
        <f t="shared" si="17"/>
        <v>0</v>
      </c>
      <c r="P135" s="32"/>
      <c r="Q135" s="66"/>
      <c r="R135" s="75"/>
    </row>
    <row r="136" spans="1:18" s="46" customFormat="1" hidden="1" x14ac:dyDescent="0.2">
      <c r="A136" s="27">
        <v>1928</v>
      </c>
      <c r="B136" s="48" t="s">
        <v>218</v>
      </c>
      <c r="C136" s="30">
        <f>+Idrætsuniverset!C17</f>
        <v>0</v>
      </c>
      <c r="D136" s="30">
        <f>+Idrætsuniverset!D17</f>
        <v>0</v>
      </c>
      <c r="E136" s="30">
        <f>+Idrætsuniverset!E17</f>
        <v>0</v>
      </c>
      <c r="F136" s="30">
        <f>+Idrætsuniverset!F17</f>
        <v>0</v>
      </c>
      <c r="G136" s="30">
        <f>+Idrætsuniverset!G17</f>
        <v>0</v>
      </c>
      <c r="H136" s="30">
        <f>+Idrætsuniverset!H17</f>
        <v>0</v>
      </c>
      <c r="I136" s="30">
        <f>+Idrætsuniverset!I17</f>
        <v>0</v>
      </c>
      <c r="J136" s="30">
        <f>+Idrætsuniverset!J17</f>
        <v>0</v>
      </c>
      <c r="K136" s="30">
        <f>+Idrætsuniverset!K17</f>
        <v>0</v>
      </c>
      <c r="L136" s="30">
        <f>+Idrætsuniverset!L17</f>
        <v>0</v>
      </c>
      <c r="M136" s="30">
        <f>+Idrætsuniverset!M17</f>
        <v>0</v>
      </c>
      <c r="N136" s="30">
        <f>+Idrætsuniverset!N17</f>
        <v>0</v>
      </c>
      <c r="O136" s="32">
        <f t="shared" si="17"/>
        <v>0</v>
      </c>
      <c r="P136" s="32"/>
      <c r="Q136" s="66"/>
      <c r="R136" s="75"/>
    </row>
    <row r="137" spans="1:18" s="46" customFormat="1" hidden="1" x14ac:dyDescent="0.2">
      <c r="A137" s="27">
        <v>1929</v>
      </c>
      <c r="B137" s="48" t="s">
        <v>219</v>
      </c>
      <c r="C137" s="30">
        <f>+Idrætsuniverset!C18</f>
        <v>0</v>
      </c>
      <c r="D137" s="30">
        <f>+Idrætsuniverset!D18</f>
        <v>0</v>
      </c>
      <c r="E137" s="30">
        <f>+Idrætsuniverset!E18</f>
        <v>0</v>
      </c>
      <c r="F137" s="30">
        <f>+Idrætsuniverset!F18</f>
        <v>0</v>
      </c>
      <c r="G137" s="30">
        <f>+Idrætsuniverset!G18</f>
        <v>0</v>
      </c>
      <c r="H137" s="30">
        <f>+Idrætsuniverset!H18</f>
        <v>0</v>
      </c>
      <c r="I137" s="30">
        <f>+Idrætsuniverset!I18</f>
        <v>0</v>
      </c>
      <c r="J137" s="30">
        <f>+Idrætsuniverset!J18</f>
        <v>0</v>
      </c>
      <c r="K137" s="30">
        <f>+Idrætsuniverset!K18</f>
        <v>0</v>
      </c>
      <c r="L137" s="30">
        <f>+Idrætsuniverset!L18</f>
        <v>0</v>
      </c>
      <c r="M137" s="30">
        <f>+Idrætsuniverset!M18</f>
        <v>0</v>
      </c>
      <c r="N137" s="30">
        <f>+Idrætsuniverset!N18</f>
        <v>0</v>
      </c>
      <c r="O137" s="32">
        <f t="shared" si="17"/>
        <v>0</v>
      </c>
      <c r="P137" s="32"/>
      <c r="Q137" s="66"/>
      <c r="R137" s="75"/>
    </row>
    <row r="138" spans="1:18" s="46" customFormat="1" hidden="1" x14ac:dyDescent="0.2">
      <c r="A138" s="28"/>
      <c r="B138" s="26" t="s">
        <v>220</v>
      </c>
      <c r="C138" s="32">
        <f>SUM(C129:C137)</f>
        <v>4250</v>
      </c>
      <c r="D138" s="32">
        <f t="shared" ref="D138:N138" si="24">SUM(D129:D137)</f>
        <v>4250</v>
      </c>
      <c r="E138" s="32">
        <f t="shared" si="24"/>
        <v>4250</v>
      </c>
      <c r="F138" s="32">
        <f t="shared" si="24"/>
        <v>4250</v>
      </c>
      <c r="G138" s="32">
        <f t="shared" si="24"/>
        <v>4250</v>
      </c>
      <c r="H138" s="32">
        <f t="shared" si="24"/>
        <v>3250</v>
      </c>
      <c r="I138" s="32">
        <f t="shared" si="24"/>
        <v>3250</v>
      </c>
      <c r="J138" s="32">
        <f t="shared" si="24"/>
        <v>5250</v>
      </c>
      <c r="K138" s="32">
        <f t="shared" si="24"/>
        <v>4750</v>
      </c>
      <c r="L138" s="32">
        <f t="shared" si="24"/>
        <v>4250</v>
      </c>
      <c r="M138" s="32">
        <f t="shared" si="24"/>
        <v>4250</v>
      </c>
      <c r="N138" s="32">
        <f t="shared" si="24"/>
        <v>3750</v>
      </c>
      <c r="O138" s="32">
        <f t="shared" si="17"/>
        <v>50000</v>
      </c>
      <c r="P138" s="32"/>
      <c r="Q138" s="66"/>
      <c r="R138" s="75"/>
    </row>
    <row r="139" spans="1:18" s="46" customFormat="1" hidden="1" x14ac:dyDescent="0.2">
      <c r="A139" s="28"/>
      <c r="B139" s="26" t="s">
        <v>221</v>
      </c>
      <c r="C139" s="32">
        <f>+C127-C138</f>
        <v>-4250</v>
      </c>
      <c r="D139" s="32">
        <f t="shared" ref="D139:N139" si="25">+D127-D138</f>
        <v>-4250</v>
      </c>
      <c r="E139" s="32">
        <f t="shared" si="25"/>
        <v>-4250</v>
      </c>
      <c r="F139" s="32">
        <f t="shared" si="25"/>
        <v>-4250</v>
      </c>
      <c r="G139" s="32">
        <f t="shared" si="25"/>
        <v>-4250</v>
      </c>
      <c r="H139" s="32">
        <f t="shared" si="25"/>
        <v>-3250</v>
      </c>
      <c r="I139" s="32">
        <f t="shared" si="25"/>
        <v>-3250</v>
      </c>
      <c r="J139" s="32">
        <f t="shared" si="25"/>
        <v>-5250</v>
      </c>
      <c r="K139" s="32">
        <f t="shared" si="25"/>
        <v>-4750</v>
      </c>
      <c r="L139" s="32">
        <f t="shared" si="25"/>
        <v>-4250</v>
      </c>
      <c r="M139" s="32">
        <f t="shared" si="25"/>
        <v>-4250</v>
      </c>
      <c r="N139" s="32">
        <f t="shared" si="25"/>
        <v>-3750</v>
      </c>
      <c r="O139" s="32">
        <f t="shared" si="17"/>
        <v>-50000</v>
      </c>
      <c r="P139" s="32"/>
      <c r="Q139" s="66">
        <v>0</v>
      </c>
      <c r="R139" s="75"/>
    </row>
    <row r="140" spans="1:18" s="46" customFormat="1" hidden="1" x14ac:dyDescent="0.2">
      <c r="A140" s="45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32">
        <f t="shared" si="17"/>
        <v>0</v>
      </c>
      <c r="P140" s="32"/>
      <c r="Q140" s="66"/>
      <c r="R140" s="75"/>
    </row>
    <row r="141" spans="1:18" s="26" customFormat="1" hidden="1" x14ac:dyDescent="0.2">
      <c r="A141" s="28"/>
      <c r="B141" s="26" t="s">
        <v>161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>
        <f t="shared" si="17"/>
        <v>0</v>
      </c>
      <c r="P141" s="32"/>
      <c r="Q141" s="64"/>
      <c r="R141" s="73"/>
    </row>
    <row r="142" spans="1:18" hidden="1" x14ac:dyDescent="0.2">
      <c r="A142" s="27">
        <v>2001</v>
      </c>
      <c r="B142" s="25" t="s">
        <v>162</v>
      </c>
      <c r="C142" s="30">
        <f>+Volleyball!C10</f>
        <v>0</v>
      </c>
      <c r="D142" s="30">
        <f>+Volleyball!D10</f>
        <v>0</v>
      </c>
      <c r="E142" s="30">
        <f>+Volleyball!E10</f>
        <v>0</v>
      </c>
      <c r="F142" s="30">
        <f>+Volleyball!F10</f>
        <v>0</v>
      </c>
      <c r="G142" s="30">
        <f>+Volleyball!G10</f>
        <v>0</v>
      </c>
      <c r="H142" s="30">
        <f>+Volleyball!H10</f>
        <v>10000</v>
      </c>
      <c r="I142" s="30">
        <f>+Volleyball!I10</f>
        <v>0</v>
      </c>
      <c r="J142" s="30">
        <f>+Volleyball!J10</f>
        <v>0</v>
      </c>
      <c r="K142" s="30">
        <f>+Volleyball!K10</f>
        <v>0</v>
      </c>
      <c r="L142" s="30">
        <f>+Volleyball!L10</f>
        <v>10000</v>
      </c>
      <c r="M142" s="30">
        <f>+Volleyball!M10</f>
        <v>0</v>
      </c>
      <c r="N142" s="30">
        <f>+Volleyball!N10</f>
        <v>0</v>
      </c>
      <c r="O142" s="32">
        <f t="shared" si="17"/>
        <v>20000</v>
      </c>
      <c r="P142" s="32"/>
      <c r="Q142" s="64"/>
      <c r="R142" s="73"/>
    </row>
    <row r="143" spans="1:18" hidden="1" x14ac:dyDescent="0.2">
      <c r="A143" s="27">
        <v>2003</v>
      </c>
      <c r="B143" s="25" t="s">
        <v>163</v>
      </c>
      <c r="C143" s="30">
        <f>+Volleyball!C8+Volleyball!C9</f>
        <v>0</v>
      </c>
      <c r="D143" s="30">
        <f>+Volleyball!D8+Volleyball!D9</f>
        <v>0</v>
      </c>
      <c r="E143" s="30">
        <f>+Volleyball!E8+Volleyball!E9</f>
        <v>0</v>
      </c>
      <c r="F143" s="30">
        <f>+Volleyball!F8+Volleyball!F9</f>
        <v>0</v>
      </c>
      <c r="G143" s="30">
        <f>+Volleyball!G8+Volleyball!G9</f>
        <v>0</v>
      </c>
      <c r="H143" s="30">
        <f>+Volleyball!H8+Volleyball!H9</f>
        <v>0</v>
      </c>
      <c r="I143" s="30">
        <f>+Volleyball!I8+Volleyball!I9</f>
        <v>0</v>
      </c>
      <c r="J143" s="30">
        <f>+Volleyball!J8+Volleyball!J9</f>
        <v>0</v>
      </c>
      <c r="K143" s="30">
        <f>+Volleyball!K8+Volleyball!K9</f>
        <v>0</v>
      </c>
      <c r="L143" s="30">
        <f>+Volleyball!L8+Volleyball!L9</f>
        <v>0</v>
      </c>
      <c r="M143" s="30">
        <f>+Volleyball!M8+Volleyball!M9</f>
        <v>19000</v>
      </c>
      <c r="N143" s="30">
        <f>+Volleyball!N8+Volleyball!N9</f>
        <v>0</v>
      </c>
      <c r="O143" s="32">
        <f t="shared" si="17"/>
        <v>19000</v>
      </c>
      <c r="P143" s="32"/>
      <c r="Q143" s="64"/>
      <c r="R143" s="73"/>
    </row>
    <row r="144" spans="1:18" s="26" customFormat="1" hidden="1" x14ac:dyDescent="0.2">
      <c r="A144" s="28"/>
      <c r="B144" s="26" t="s">
        <v>164</v>
      </c>
      <c r="C144" s="32">
        <f>SUM(C142:C143)</f>
        <v>0</v>
      </c>
      <c r="D144" s="32">
        <f t="shared" ref="D144:N144" si="26">SUM(D142:D143)</f>
        <v>0</v>
      </c>
      <c r="E144" s="32">
        <f t="shared" si="26"/>
        <v>0</v>
      </c>
      <c r="F144" s="32">
        <f t="shared" si="26"/>
        <v>0</v>
      </c>
      <c r="G144" s="32">
        <f t="shared" si="26"/>
        <v>0</v>
      </c>
      <c r="H144" s="32">
        <f t="shared" si="26"/>
        <v>10000</v>
      </c>
      <c r="I144" s="32">
        <f t="shared" si="26"/>
        <v>0</v>
      </c>
      <c r="J144" s="32">
        <f t="shared" si="26"/>
        <v>0</v>
      </c>
      <c r="K144" s="32">
        <f t="shared" si="26"/>
        <v>0</v>
      </c>
      <c r="L144" s="32">
        <f t="shared" si="26"/>
        <v>10000</v>
      </c>
      <c r="M144" s="32">
        <f t="shared" si="26"/>
        <v>19000</v>
      </c>
      <c r="N144" s="32">
        <f t="shared" si="26"/>
        <v>0</v>
      </c>
      <c r="O144" s="32">
        <f t="shared" si="17"/>
        <v>39000</v>
      </c>
      <c r="P144" s="32"/>
      <c r="Q144" s="64"/>
      <c r="R144" s="73"/>
    </row>
    <row r="145" spans="1:21" s="26" customFormat="1" hidden="1" x14ac:dyDescent="0.2">
      <c r="A145" s="28"/>
      <c r="B145" s="26" t="s">
        <v>165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>
        <f t="shared" si="17"/>
        <v>0</v>
      </c>
      <c r="P145" s="32"/>
      <c r="Q145" s="64"/>
      <c r="R145" s="73"/>
    </row>
    <row r="146" spans="1:21" hidden="1" x14ac:dyDescent="0.2">
      <c r="A146" s="27">
        <v>2011</v>
      </c>
      <c r="B146" s="25" t="s">
        <v>166</v>
      </c>
      <c r="C146" s="30">
        <f>+Volleyball!C13+Volleyball!C14+Volleyball!C15</f>
        <v>0</v>
      </c>
      <c r="D146" s="30">
        <f>+Volleyball!D13+Volleyball!D14+Volleyball!D15</f>
        <v>0</v>
      </c>
      <c r="E146" s="30">
        <f>+Volleyball!E13+Volleyball!E14+Volleyball!E15</f>
        <v>0</v>
      </c>
      <c r="F146" s="30">
        <f>+Volleyball!F13+Volleyball!F14+Volleyball!F15</f>
        <v>0</v>
      </c>
      <c r="G146" s="30">
        <f>+Volleyball!G13+Volleyball!G14+Volleyball!G15</f>
        <v>0</v>
      </c>
      <c r="H146" s="30">
        <f>+Volleyball!H13+Volleyball!H14+Volleyball!H15</f>
        <v>9100</v>
      </c>
      <c r="I146" s="30">
        <f>+Volleyball!I13+Volleyball!I14+Volleyball!I15</f>
        <v>0</v>
      </c>
      <c r="J146" s="30">
        <f>+Volleyball!J13+Volleyball!J14+Volleyball!J15</f>
        <v>0</v>
      </c>
      <c r="K146" s="30">
        <f>+Volleyball!K13+Volleyball!K14+Volleyball!K15</f>
        <v>0</v>
      </c>
      <c r="L146" s="30">
        <f>+Volleyball!L13+Volleyball!L14+Volleyball!L15</f>
        <v>10000</v>
      </c>
      <c r="M146" s="30">
        <f>+Volleyball!M13+Volleyball!M14+Volleyball!M15</f>
        <v>0</v>
      </c>
      <c r="N146" s="30">
        <f>+Volleyball!N13+Volleyball!N14+Volleyball!N15</f>
        <v>0</v>
      </c>
      <c r="O146" s="32">
        <f t="shared" si="17"/>
        <v>19100</v>
      </c>
      <c r="P146" s="32"/>
      <c r="Q146" s="64"/>
      <c r="R146" s="73"/>
    </row>
    <row r="147" spans="1:21" hidden="1" x14ac:dyDescent="0.2">
      <c r="A147" s="27">
        <v>2013</v>
      </c>
      <c r="B147" s="25" t="s">
        <v>167</v>
      </c>
      <c r="C147" s="30">
        <f>+Volleyball!C20+Volleyball!C22+Volleyball!C23+Volleyball!C24</f>
        <v>0</v>
      </c>
      <c r="D147" s="30">
        <f>+Volleyball!D20+Volleyball!D22+Volleyball!D23+Volleyball!D24</f>
        <v>0</v>
      </c>
      <c r="E147" s="30">
        <f>+Volleyball!E20+Volleyball!E22+Volleyball!E23+Volleyball!E24</f>
        <v>0</v>
      </c>
      <c r="F147" s="30">
        <f>+Volleyball!F20+Volleyball!F22+Volleyball!F23+Volleyball!F24</f>
        <v>0</v>
      </c>
      <c r="G147" s="30">
        <f>+Volleyball!G20+Volleyball!G22+Volleyball!G23+Volleyball!G24</f>
        <v>0</v>
      </c>
      <c r="H147" s="30">
        <f>+Volleyball!H20+Volleyball!H22+Volleyball!H23+Volleyball!H24</f>
        <v>0</v>
      </c>
      <c r="I147" s="30">
        <f>+Volleyball!I20+Volleyball!I22+Volleyball!I23+Volleyball!I24</f>
        <v>0</v>
      </c>
      <c r="J147" s="30">
        <f>+Volleyball!J20+Volleyball!J22+Volleyball!J23+Volleyball!J24</f>
        <v>0</v>
      </c>
      <c r="K147" s="30">
        <f>+Volleyball!K20+Volleyball!K22+Volleyball!K23+Volleyball!K24</f>
        <v>0</v>
      </c>
      <c r="L147" s="30">
        <f>+Volleyball!L20+Volleyball!L22+Volleyball!L23+Volleyball!L24</f>
        <v>1500</v>
      </c>
      <c r="M147" s="30">
        <f>+Volleyball!M20+Volleyball!M22+Volleyball!M23+Volleyball!M24</f>
        <v>0</v>
      </c>
      <c r="N147" s="30">
        <f>+Volleyball!N20+Volleyball!N22+Volleyball!N23+Volleyball!N24</f>
        <v>0</v>
      </c>
      <c r="O147" s="32">
        <f t="shared" si="17"/>
        <v>1500</v>
      </c>
      <c r="P147" s="32"/>
      <c r="Q147" s="64"/>
      <c r="R147" s="73"/>
    </row>
    <row r="148" spans="1:21" hidden="1" x14ac:dyDescent="0.2">
      <c r="A148" s="27">
        <v>2015</v>
      </c>
      <c r="B148" s="25" t="s">
        <v>168</v>
      </c>
      <c r="C148" s="30">
        <f>+Volleyball!C25+Volleyball!C26</f>
        <v>0</v>
      </c>
      <c r="D148" s="30">
        <f>+Volleyball!D25+Volleyball!D26</f>
        <v>0</v>
      </c>
      <c r="E148" s="30">
        <f>+Volleyball!E25+Volleyball!E26</f>
        <v>1200</v>
      </c>
      <c r="F148" s="30">
        <f>+Volleyball!F25+Volleyball!F26</f>
        <v>0</v>
      </c>
      <c r="G148" s="30">
        <f>+Volleyball!G25+Volleyball!G26</f>
        <v>0</v>
      </c>
      <c r="H148" s="30">
        <f>+Volleyball!H25+Volleyball!H26</f>
        <v>0</v>
      </c>
      <c r="I148" s="30">
        <f>+Volleyball!I25+Volleyball!I26</f>
        <v>0</v>
      </c>
      <c r="J148" s="30">
        <f>+Volleyball!J25+Volleyball!J26</f>
        <v>0</v>
      </c>
      <c r="K148" s="30">
        <f>+Volleyball!K25+Volleyball!K26</f>
        <v>0</v>
      </c>
      <c r="L148" s="30">
        <f>+Volleyball!L25+Volleyball!L26</f>
        <v>0</v>
      </c>
      <c r="M148" s="30">
        <f>+Volleyball!M25+Volleyball!M26</f>
        <v>0</v>
      </c>
      <c r="N148" s="30">
        <f>+Volleyball!N25+Volleyball!N26</f>
        <v>0</v>
      </c>
      <c r="O148" s="32">
        <f t="shared" si="17"/>
        <v>1200</v>
      </c>
      <c r="P148" s="32"/>
      <c r="Q148" s="64"/>
      <c r="R148" s="73"/>
    </row>
    <row r="149" spans="1:21" hidden="1" x14ac:dyDescent="0.2">
      <c r="A149" s="27">
        <v>2016</v>
      </c>
      <c r="B149" s="31" t="s">
        <v>169</v>
      </c>
      <c r="O149" s="32">
        <f t="shared" si="17"/>
        <v>0</v>
      </c>
      <c r="P149" s="32"/>
      <c r="Q149" s="64"/>
      <c r="R149" s="73"/>
    </row>
    <row r="150" spans="1:21" hidden="1" x14ac:dyDescent="0.2">
      <c r="A150" s="27">
        <v>2017</v>
      </c>
      <c r="B150" s="25" t="s">
        <v>170</v>
      </c>
      <c r="C150" s="30">
        <f>+Volleyball!C19+Volleyball!C27</f>
        <v>0</v>
      </c>
      <c r="D150" s="30">
        <f>+Volleyball!D19+Volleyball!D27</f>
        <v>0</v>
      </c>
      <c r="E150" s="30">
        <f>+Volleyball!E19+Volleyball!E27</f>
        <v>0</v>
      </c>
      <c r="F150" s="30">
        <f>+Volleyball!F19+Volleyball!F27</f>
        <v>0</v>
      </c>
      <c r="G150" s="30">
        <f>+Volleyball!G19+Volleyball!G27</f>
        <v>0</v>
      </c>
      <c r="H150" s="30">
        <f>+Volleyball!H19+Volleyball!H27</f>
        <v>1500</v>
      </c>
      <c r="I150" s="30">
        <f>+Volleyball!I19+Volleyball!I27</f>
        <v>0</v>
      </c>
      <c r="J150" s="30">
        <f>+Volleyball!J19+Volleyball!J27</f>
        <v>0</v>
      </c>
      <c r="K150" s="30">
        <f>+Volleyball!K19+Volleyball!K27</f>
        <v>0</v>
      </c>
      <c r="L150" s="30">
        <f>+Volleyball!L19+Volleyball!L27</f>
        <v>1500</v>
      </c>
      <c r="M150" s="30">
        <f>+Volleyball!M19+Volleyball!M27</f>
        <v>0</v>
      </c>
      <c r="N150" s="30">
        <f>+Volleyball!N19+Volleyball!N27</f>
        <v>0</v>
      </c>
      <c r="O150" s="32">
        <f t="shared" si="17"/>
        <v>3000</v>
      </c>
      <c r="P150" s="32"/>
      <c r="Q150" s="64"/>
      <c r="R150" s="73"/>
    </row>
    <row r="151" spans="1:21" hidden="1" x14ac:dyDescent="0.2">
      <c r="A151" s="27">
        <v>2019</v>
      </c>
      <c r="B151" s="25" t="s">
        <v>171</v>
      </c>
      <c r="C151" s="30">
        <f>+Volleyball!C21</f>
        <v>0</v>
      </c>
      <c r="D151" s="30">
        <f>+Volleyball!D21</f>
        <v>0</v>
      </c>
      <c r="E151" s="30">
        <f>+Volleyball!E21</f>
        <v>0</v>
      </c>
      <c r="F151" s="30">
        <f>+Volleyball!F21</f>
        <v>0</v>
      </c>
      <c r="G151" s="30">
        <f>+Volleyball!G21</f>
        <v>0</v>
      </c>
      <c r="H151" s="30">
        <f>+Volleyball!H21</f>
        <v>0</v>
      </c>
      <c r="I151" s="30">
        <f>+Volleyball!I21</f>
        <v>0</v>
      </c>
      <c r="J151" s="30">
        <f>+Volleyball!J21</f>
        <v>0</v>
      </c>
      <c r="K151" s="30">
        <f>+Volleyball!K21</f>
        <v>0</v>
      </c>
      <c r="L151" s="30">
        <f>+Volleyball!L21</f>
        <v>0</v>
      </c>
      <c r="M151" s="30">
        <f>+Volleyball!M21</f>
        <v>19000</v>
      </c>
      <c r="N151" s="30">
        <f>+Volleyball!N21</f>
        <v>0</v>
      </c>
      <c r="O151" s="32">
        <f t="shared" si="17"/>
        <v>19000</v>
      </c>
      <c r="P151" s="32"/>
      <c r="Q151" s="64"/>
      <c r="R151" s="73"/>
    </row>
    <row r="152" spans="1:21" hidden="1" x14ac:dyDescent="0.2">
      <c r="A152" s="27">
        <v>2027</v>
      </c>
      <c r="B152" s="25" t="s">
        <v>172</v>
      </c>
      <c r="C152" s="30">
        <f>+Volleyball!C16</f>
        <v>0</v>
      </c>
      <c r="D152" s="30">
        <f>+Volleyball!D16</f>
        <v>0</v>
      </c>
      <c r="E152" s="30">
        <f>+Volleyball!E16</f>
        <v>0</v>
      </c>
      <c r="F152" s="30">
        <f>+Volleyball!F16</f>
        <v>0</v>
      </c>
      <c r="G152" s="30">
        <f>+Volleyball!G16</f>
        <v>0</v>
      </c>
      <c r="H152" s="30">
        <f>+Volleyball!H16</f>
        <v>16500</v>
      </c>
      <c r="I152" s="30">
        <f>+Volleyball!I16</f>
        <v>0</v>
      </c>
      <c r="J152" s="30">
        <f>+Volleyball!J16</f>
        <v>0</v>
      </c>
      <c r="K152" s="30">
        <f>+Volleyball!K16</f>
        <v>0</v>
      </c>
      <c r="L152" s="30">
        <f>+Volleyball!L16</f>
        <v>30000</v>
      </c>
      <c r="M152" s="30">
        <f>+Volleyball!M16</f>
        <v>0</v>
      </c>
      <c r="N152" s="30">
        <f>+Volleyball!N16</f>
        <v>0</v>
      </c>
      <c r="O152" s="32">
        <f t="shared" si="17"/>
        <v>46500</v>
      </c>
      <c r="P152" s="32"/>
      <c r="Q152" s="64"/>
      <c r="R152" s="73"/>
    </row>
    <row r="153" spans="1:21" hidden="1" x14ac:dyDescent="0.2">
      <c r="A153" s="27">
        <v>2028</v>
      </c>
      <c r="B153" s="25" t="s">
        <v>173</v>
      </c>
      <c r="C153" s="30">
        <f>+Volleyball!C17</f>
        <v>0</v>
      </c>
      <c r="D153" s="30">
        <f>+Volleyball!D17</f>
        <v>0</v>
      </c>
      <c r="E153" s="30">
        <f>+Volleyball!E17</f>
        <v>0</v>
      </c>
      <c r="F153" s="30">
        <f>+Volleyball!F17</f>
        <v>0</v>
      </c>
      <c r="G153" s="30">
        <f>+Volleyball!G17</f>
        <v>0</v>
      </c>
      <c r="H153" s="30">
        <f>+Volleyball!H17</f>
        <v>0</v>
      </c>
      <c r="I153" s="30">
        <f>+Volleyball!I17</f>
        <v>0</v>
      </c>
      <c r="J153" s="30">
        <f>+Volleyball!J17</f>
        <v>0</v>
      </c>
      <c r="K153" s="30">
        <f>+Volleyball!K17</f>
        <v>0</v>
      </c>
      <c r="L153" s="30">
        <f>+Volleyball!L17</f>
        <v>0</v>
      </c>
      <c r="M153" s="30">
        <f>+Volleyball!M17</f>
        <v>0</v>
      </c>
      <c r="N153" s="30">
        <f>+Volleyball!N17</f>
        <v>0</v>
      </c>
      <c r="O153" s="32">
        <f t="shared" si="17"/>
        <v>0</v>
      </c>
      <c r="P153" s="32"/>
      <c r="Q153" s="64"/>
      <c r="R153" s="73"/>
    </row>
    <row r="154" spans="1:21" hidden="1" x14ac:dyDescent="0.2">
      <c r="A154" s="27">
        <v>2029</v>
      </c>
      <c r="B154" s="25" t="s">
        <v>174</v>
      </c>
      <c r="C154" s="30">
        <f>+Volleyball!C18</f>
        <v>0</v>
      </c>
      <c r="D154" s="30">
        <f>+Volleyball!D18</f>
        <v>0</v>
      </c>
      <c r="E154" s="30">
        <f>+Volleyball!E18</f>
        <v>0</v>
      </c>
      <c r="F154" s="30">
        <f>+Volleyball!F18</f>
        <v>0</v>
      </c>
      <c r="G154" s="30">
        <f>+Volleyball!G18</f>
        <v>0</v>
      </c>
      <c r="H154" s="30">
        <f>+Volleyball!H18</f>
        <v>0</v>
      </c>
      <c r="I154" s="30">
        <f>+Volleyball!I18</f>
        <v>0</v>
      </c>
      <c r="J154" s="30">
        <f>+Volleyball!J18</f>
        <v>0</v>
      </c>
      <c r="K154" s="30">
        <f>+Volleyball!K18</f>
        <v>0</v>
      </c>
      <c r="L154" s="30">
        <f>+Volleyball!L18</f>
        <v>0</v>
      </c>
      <c r="M154" s="30">
        <f>+Volleyball!M18</f>
        <v>0</v>
      </c>
      <c r="N154" s="30">
        <f>+Volleyball!N18</f>
        <v>0</v>
      </c>
      <c r="O154" s="32">
        <f t="shared" si="17"/>
        <v>0</v>
      </c>
      <c r="P154" s="32"/>
      <c r="Q154" s="64"/>
      <c r="R154" s="73"/>
    </row>
    <row r="155" spans="1:21" s="26" customFormat="1" hidden="1" x14ac:dyDescent="0.2">
      <c r="A155" s="28"/>
      <c r="B155" s="26" t="s">
        <v>175</v>
      </c>
      <c r="C155" s="32">
        <f>SUM(C146:C154)</f>
        <v>0</v>
      </c>
      <c r="D155" s="32">
        <f t="shared" ref="D155:N155" si="27">SUM(D146:D154)</f>
        <v>0</v>
      </c>
      <c r="E155" s="32">
        <f t="shared" si="27"/>
        <v>1200</v>
      </c>
      <c r="F155" s="32">
        <f t="shared" si="27"/>
        <v>0</v>
      </c>
      <c r="G155" s="32">
        <f t="shared" si="27"/>
        <v>0</v>
      </c>
      <c r="H155" s="32">
        <f t="shared" si="27"/>
        <v>27100</v>
      </c>
      <c r="I155" s="32">
        <f t="shared" si="27"/>
        <v>0</v>
      </c>
      <c r="J155" s="32">
        <f t="shared" si="27"/>
        <v>0</v>
      </c>
      <c r="K155" s="32">
        <f t="shared" si="27"/>
        <v>0</v>
      </c>
      <c r="L155" s="32">
        <f t="shared" si="27"/>
        <v>43000</v>
      </c>
      <c r="M155" s="32">
        <f t="shared" si="27"/>
        <v>19000</v>
      </c>
      <c r="N155" s="32">
        <f t="shared" si="27"/>
        <v>0</v>
      </c>
      <c r="O155" s="32">
        <f t="shared" si="17"/>
        <v>90300</v>
      </c>
      <c r="P155" s="32"/>
      <c r="Q155" s="64"/>
      <c r="R155" s="73"/>
    </row>
    <row r="156" spans="1:21" s="26" customFormat="1" hidden="1" x14ac:dyDescent="0.2">
      <c r="A156" s="28"/>
      <c r="B156" s="26" t="s">
        <v>176</v>
      </c>
      <c r="C156" s="32">
        <f>+C144-C155</f>
        <v>0</v>
      </c>
      <c r="D156" s="32">
        <f t="shared" ref="D156:N156" si="28">+D144-D155</f>
        <v>0</v>
      </c>
      <c r="E156" s="32">
        <f t="shared" si="28"/>
        <v>-1200</v>
      </c>
      <c r="F156" s="32">
        <f t="shared" si="28"/>
        <v>0</v>
      </c>
      <c r="G156" s="32">
        <f t="shared" si="28"/>
        <v>0</v>
      </c>
      <c r="H156" s="32">
        <f t="shared" si="28"/>
        <v>-17100</v>
      </c>
      <c r="I156" s="32">
        <f t="shared" si="28"/>
        <v>0</v>
      </c>
      <c r="J156" s="32">
        <f t="shared" si="28"/>
        <v>0</v>
      </c>
      <c r="K156" s="32">
        <f t="shared" si="28"/>
        <v>0</v>
      </c>
      <c r="L156" s="32">
        <f t="shared" si="28"/>
        <v>-33000</v>
      </c>
      <c r="M156" s="32">
        <f t="shared" si="28"/>
        <v>0</v>
      </c>
      <c r="N156" s="32">
        <f t="shared" si="28"/>
        <v>0</v>
      </c>
      <c r="O156" s="32">
        <f t="shared" si="17"/>
        <v>-51300</v>
      </c>
      <c r="P156" s="32"/>
      <c r="Q156" s="64">
        <v>-41800</v>
      </c>
      <c r="R156" s="73"/>
      <c r="U156" s="40"/>
    </row>
    <row r="157" spans="1:21" s="26" customFormat="1" hidden="1" x14ac:dyDescent="0.2">
      <c r="A157" s="28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>
        <f t="shared" si="17"/>
        <v>0</v>
      </c>
      <c r="P157" s="32"/>
      <c r="Q157" s="64"/>
      <c r="R157" s="73"/>
    </row>
    <row r="158" spans="1:21" s="26" customFormat="1" hidden="1" x14ac:dyDescent="0.2">
      <c r="A158" s="28"/>
      <c r="B158" s="26" t="s">
        <v>177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>
        <f t="shared" si="17"/>
        <v>0</v>
      </c>
      <c r="P158" s="32"/>
      <c r="Q158" s="64"/>
      <c r="R158" s="73"/>
    </row>
    <row r="159" spans="1:21" hidden="1" x14ac:dyDescent="0.2">
      <c r="A159" s="27">
        <v>2101</v>
      </c>
      <c r="B159" s="25" t="s">
        <v>194</v>
      </c>
      <c r="C159" s="30">
        <f>+Svømning!C10</f>
        <v>0</v>
      </c>
      <c r="D159" s="30">
        <f>+Svømning!D10</f>
        <v>0</v>
      </c>
      <c r="E159" s="30">
        <f>+Svømning!E10</f>
        <v>0</v>
      </c>
      <c r="F159" s="30">
        <f>+Svømning!F10</f>
        <v>0</v>
      </c>
      <c r="G159" s="30">
        <f>+Svømning!G10</f>
        <v>0</v>
      </c>
      <c r="H159" s="30">
        <f>+Svømning!H10</f>
        <v>0</v>
      </c>
      <c r="I159" s="30">
        <f>+Svømning!I10</f>
        <v>0</v>
      </c>
      <c r="J159" s="30">
        <f>+Svømning!J10</f>
        <v>0</v>
      </c>
      <c r="K159" s="30">
        <f>+Svømning!K10</f>
        <v>0</v>
      </c>
      <c r="L159" s="30">
        <f>+Svømning!L10</f>
        <v>0</v>
      </c>
      <c r="M159" s="30">
        <f>+Svømning!M10</f>
        <v>0</v>
      </c>
      <c r="N159" s="30">
        <f>+Svømning!N10</f>
        <v>0</v>
      </c>
      <c r="O159" s="32">
        <f t="shared" si="17"/>
        <v>0</v>
      </c>
      <c r="P159" s="32"/>
      <c r="Q159" s="64"/>
      <c r="R159" s="73"/>
    </row>
    <row r="160" spans="1:21" hidden="1" x14ac:dyDescent="0.2">
      <c r="A160" s="27">
        <v>2103</v>
      </c>
      <c r="B160" s="25" t="s">
        <v>195</v>
      </c>
      <c r="C160" s="30">
        <f>+Svømning!C8+Svømning!C9</f>
        <v>0</v>
      </c>
      <c r="D160" s="30">
        <f>+Svømning!D8+Svømning!D9</f>
        <v>0</v>
      </c>
      <c r="E160" s="30">
        <f>+Svømning!E8+Svømning!E9</f>
        <v>0</v>
      </c>
      <c r="F160" s="30">
        <f>+Svømning!F8+Svømning!F9</f>
        <v>0</v>
      </c>
      <c r="G160" s="30">
        <f>+Svømning!G8+Svømning!G9</f>
        <v>0</v>
      </c>
      <c r="H160" s="30">
        <f>+Svømning!H8+Svømning!H9</f>
        <v>0</v>
      </c>
      <c r="I160" s="30">
        <f>+Svømning!I8+Svømning!I9</f>
        <v>0</v>
      </c>
      <c r="J160" s="30">
        <f>+Svømning!J8+Svømning!J9</f>
        <v>0</v>
      </c>
      <c r="K160" s="30">
        <f>+Svømning!K8+Svømning!K9</f>
        <v>0</v>
      </c>
      <c r="L160" s="30">
        <f>+Svømning!L8+Svømning!L9</f>
        <v>0</v>
      </c>
      <c r="M160" s="30">
        <f>+Svømning!M8+Svømning!M9</f>
        <v>0</v>
      </c>
      <c r="N160" s="30">
        <f>+Svømning!N8+Svømning!N9</f>
        <v>0</v>
      </c>
      <c r="O160" s="32">
        <f t="shared" si="17"/>
        <v>0</v>
      </c>
      <c r="P160" s="32"/>
      <c r="Q160" s="64"/>
      <c r="R160" s="73"/>
    </row>
    <row r="161" spans="1:18" s="26" customFormat="1" hidden="1" x14ac:dyDescent="0.2">
      <c r="A161" s="28"/>
      <c r="B161" s="26" t="s">
        <v>179</v>
      </c>
      <c r="C161" s="32">
        <f>SUM(C159:C160)</f>
        <v>0</v>
      </c>
      <c r="D161" s="32">
        <f t="shared" ref="D161:N161" si="29">SUM(D159:D160)</f>
        <v>0</v>
      </c>
      <c r="E161" s="32">
        <f t="shared" si="29"/>
        <v>0</v>
      </c>
      <c r="F161" s="32">
        <f t="shared" si="29"/>
        <v>0</v>
      </c>
      <c r="G161" s="32">
        <f t="shared" si="29"/>
        <v>0</v>
      </c>
      <c r="H161" s="32">
        <f t="shared" si="29"/>
        <v>0</v>
      </c>
      <c r="I161" s="32">
        <f t="shared" si="29"/>
        <v>0</v>
      </c>
      <c r="J161" s="32">
        <f t="shared" si="29"/>
        <v>0</v>
      </c>
      <c r="K161" s="32">
        <f t="shared" si="29"/>
        <v>0</v>
      </c>
      <c r="L161" s="32">
        <f t="shared" si="29"/>
        <v>0</v>
      </c>
      <c r="M161" s="32">
        <f t="shared" si="29"/>
        <v>0</v>
      </c>
      <c r="N161" s="32">
        <f t="shared" si="29"/>
        <v>0</v>
      </c>
      <c r="O161" s="32">
        <f t="shared" si="17"/>
        <v>0</v>
      </c>
      <c r="P161" s="32"/>
      <c r="Q161" s="64"/>
      <c r="R161" s="73"/>
    </row>
    <row r="162" spans="1:18" s="26" customFormat="1" hidden="1" x14ac:dyDescent="0.2">
      <c r="A162" s="28"/>
      <c r="B162" s="26" t="s">
        <v>180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>
        <f t="shared" si="17"/>
        <v>0</v>
      </c>
      <c r="P162" s="32"/>
      <c r="Q162" s="64"/>
      <c r="R162" s="73"/>
    </row>
    <row r="163" spans="1:18" hidden="1" x14ac:dyDescent="0.2">
      <c r="A163" s="27">
        <v>2111</v>
      </c>
      <c r="B163" s="25" t="s">
        <v>197</v>
      </c>
      <c r="C163" s="30">
        <f>+Svømning!C13+Svømning!C14+Svømning!C15</f>
        <v>0</v>
      </c>
      <c r="D163" s="30">
        <f>+Svømning!D13+Svømning!D14+Svømning!D15</f>
        <v>0</v>
      </c>
      <c r="E163" s="30">
        <f>+Svømning!E13+Svømning!E14+Svømning!E15</f>
        <v>0</v>
      </c>
      <c r="F163" s="30">
        <f>+Svømning!F13+Svømning!F14+Svømning!F15</f>
        <v>0</v>
      </c>
      <c r="G163" s="30">
        <f>+Svømning!G13+Svømning!G14+Svømning!G15</f>
        <v>0</v>
      </c>
      <c r="H163" s="30">
        <f>+Svømning!H13+Svømning!H14+Svømning!H15</f>
        <v>0</v>
      </c>
      <c r="I163" s="30">
        <f>+Svømning!I13+Svømning!I14+Svømning!I15</f>
        <v>0</v>
      </c>
      <c r="J163" s="30">
        <f>+Svømning!J13+Svømning!J14+Svømning!J15</f>
        <v>0</v>
      </c>
      <c r="K163" s="30">
        <f>+Svømning!K13+Svømning!K14+Svømning!K15</f>
        <v>0</v>
      </c>
      <c r="L163" s="30">
        <f>+Svømning!L13+Svømning!L14+Svømning!L15</f>
        <v>0</v>
      </c>
      <c r="M163" s="30">
        <f>+Svømning!M13+Svømning!M14+Svømning!M15</f>
        <v>0</v>
      </c>
      <c r="N163" s="30">
        <f>+Svømning!N13+Svømning!N14+Svømning!N15</f>
        <v>0</v>
      </c>
      <c r="O163" s="32">
        <f t="shared" si="17"/>
        <v>0</v>
      </c>
      <c r="P163" s="32"/>
      <c r="Q163" s="64"/>
      <c r="R163" s="73"/>
    </row>
    <row r="164" spans="1:18" hidden="1" x14ac:dyDescent="0.2">
      <c r="A164" s="27">
        <v>2113</v>
      </c>
      <c r="B164" s="25" t="s">
        <v>199</v>
      </c>
      <c r="C164" s="30">
        <f>+Svømning!C20+Svømning!C22+Svømning!C23+Svømning!C24</f>
        <v>0</v>
      </c>
      <c r="D164" s="30">
        <f>+Svømning!D20+Svømning!D22+Svømning!D23+Svømning!D24</f>
        <v>0</v>
      </c>
      <c r="E164" s="30">
        <f>+Svømning!E20+Svømning!E22+Svømning!E23+Svømning!E24</f>
        <v>0</v>
      </c>
      <c r="F164" s="30">
        <f>+Svømning!F20+Svømning!F22+Svømning!F23+Svømning!F24</f>
        <v>0</v>
      </c>
      <c r="G164" s="30">
        <f>+Svømning!G20+Svømning!G22+Svømning!G23+Svømning!G24</f>
        <v>1000</v>
      </c>
      <c r="H164" s="30">
        <f>+Svømning!H20+Svømning!H22+Svømning!H23+Svømning!H24</f>
        <v>0</v>
      </c>
      <c r="I164" s="30">
        <f>+Svømning!I20+Svømning!I22+Svømning!I23+Svømning!I24</f>
        <v>0</v>
      </c>
      <c r="J164" s="30">
        <f>+Svømning!J20+Svømning!J22+Svømning!J23+Svømning!J24</f>
        <v>0</v>
      </c>
      <c r="K164" s="30">
        <f>+Svømning!K20+Svømning!K22+Svømning!K23+Svømning!K24</f>
        <v>0</v>
      </c>
      <c r="L164" s="30">
        <f>+Svømning!L20+Svømning!L22+Svømning!L23+Svømning!L24</f>
        <v>0</v>
      </c>
      <c r="M164" s="30">
        <f>+Svømning!M20+Svømning!M22+Svømning!M23+Svømning!M24</f>
        <v>0</v>
      </c>
      <c r="N164" s="30">
        <f>+Svømning!N20+Svømning!N22+Svømning!N23+Svømning!N24</f>
        <v>0</v>
      </c>
      <c r="O164" s="32">
        <f t="shared" si="17"/>
        <v>1000</v>
      </c>
      <c r="P164" s="32"/>
      <c r="Q164" s="64"/>
      <c r="R164" s="73"/>
    </row>
    <row r="165" spans="1:18" hidden="1" x14ac:dyDescent="0.2">
      <c r="A165" s="27">
        <v>2115</v>
      </c>
      <c r="B165" s="25" t="s">
        <v>200</v>
      </c>
      <c r="C165" s="30">
        <f>+Svømning!C25+Svømning!C26</f>
        <v>0</v>
      </c>
      <c r="D165" s="30">
        <f>+Svømning!D25+Svømning!D26</f>
        <v>0</v>
      </c>
      <c r="E165" s="30">
        <f>+Svømning!E25+Svømning!E26</f>
        <v>0</v>
      </c>
      <c r="F165" s="30">
        <f>+Svømning!F25+Svømning!F26</f>
        <v>0</v>
      </c>
      <c r="G165" s="30">
        <f>+Svømning!G25+Svømning!G26</f>
        <v>0</v>
      </c>
      <c r="H165" s="30">
        <f>+Svømning!H25+Svømning!H26</f>
        <v>0</v>
      </c>
      <c r="I165" s="30">
        <f>+Svømning!I25+Svømning!I26</f>
        <v>0</v>
      </c>
      <c r="J165" s="30">
        <f>+Svømning!J25+Svømning!J26</f>
        <v>0</v>
      </c>
      <c r="K165" s="30">
        <f>+Svømning!K25+Svømning!K26</f>
        <v>0</v>
      </c>
      <c r="L165" s="30">
        <f>+Svømning!L25+Svømning!L26</f>
        <v>0</v>
      </c>
      <c r="M165" s="30">
        <f>+Svømning!M25+Svømning!M26</f>
        <v>0</v>
      </c>
      <c r="N165" s="30">
        <f>+Svømning!N25+Svømning!N26</f>
        <v>0</v>
      </c>
      <c r="O165" s="32">
        <f t="shared" si="17"/>
        <v>0</v>
      </c>
      <c r="P165" s="32"/>
      <c r="Q165" s="64"/>
      <c r="R165" s="73"/>
    </row>
    <row r="166" spans="1:18" hidden="1" x14ac:dyDescent="0.2">
      <c r="A166" s="27">
        <v>2116</v>
      </c>
      <c r="B166" s="31" t="s">
        <v>178</v>
      </c>
      <c r="O166" s="32">
        <f t="shared" si="17"/>
        <v>0</v>
      </c>
      <c r="P166" s="32"/>
      <c r="Q166" s="64"/>
      <c r="R166" s="73"/>
    </row>
    <row r="167" spans="1:18" hidden="1" x14ac:dyDescent="0.2">
      <c r="A167" s="27">
        <v>2117</v>
      </c>
      <c r="B167" s="25" t="s">
        <v>181</v>
      </c>
      <c r="C167" s="30">
        <f>+Svømning!C19+Svømning!C27</f>
        <v>0</v>
      </c>
      <c r="D167" s="30">
        <f>+Svømning!D19+Svømning!D27</f>
        <v>0</v>
      </c>
      <c r="E167" s="30">
        <f>+Svømning!E19+Svømning!E27</f>
        <v>0</v>
      </c>
      <c r="F167" s="30">
        <f>+Svømning!F19+Svømning!F27</f>
        <v>0</v>
      </c>
      <c r="G167" s="30">
        <f>+Svømning!G19+Svømning!G27</f>
        <v>4000</v>
      </c>
      <c r="H167" s="30">
        <f>+Svømning!H19+Svømning!H27</f>
        <v>0</v>
      </c>
      <c r="I167" s="30">
        <f>+Svømning!I19+Svømning!I27</f>
        <v>0</v>
      </c>
      <c r="J167" s="30">
        <f>+Svømning!J19+Svømning!J27</f>
        <v>0</v>
      </c>
      <c r="K167" s="30">
        <f>+Svømning!K19+Svømning!K27</f>
        <v>0</v>
      </c>
      <c r="L167" s="30">
        <f>+Svømning!L19+Svømning!L27</f>
        <v>0</v>
      </c>
      <c r="M167" s="30">
        <f>+Svømning!M19+Svømning!M27</f>
        <v>0</v>
      </c>
      <c r="N167" s="30">
        <f>+Svømning!N19+Svømning!N27</f>
        <v>3200</v>
      </c>
      <c r="O167" s="32">
        <f t="shared" ref="O167:O180" si="30">SUM(C167:N167)</f>
        <v>7200</v>
      </c>
      <c r="P167" s="32"/>
      <c r="Q167" s="64"/>
      <c r="R167" s="73"/>
    </row>
    <row r="168" spans="1:18" hidden="1" x14ac:dyDescent="0.2">
      <c r="A168" s="27">
        <v>2119</v>
      </c>
      <c r="B168" s="25" t="s">
        <v>178</v>
      </c>
      <c r="C168" s="30">
        <f>+Svømning!C21</f>
        <v>0</v>
      </c>
      <c r="D168" s="30">
        <f>+Svømning!D21</f>
        <v>0</v>
      </c>
      <c r="E168" s="30">
        <f>+Svømning!E21</f>
        <v>0</v>
      </c>
      <c r="F168" s="30">
        <f>+Svømning!F21</f>
        <v>0</v>
      </c>
      <c r="G168" s="30">
        <f>+Svømning!G21</f>
        <v>500</v>
      </c>
      <c r="H168" s="30">
        <f>+Svømning!H21</f>
        <v>0</v>
      </c>
      <c r="I168" s="30">
        <f>+Svømning!I21</f>
        <v>0</v>
      </c>
      <c r="J168" s="30">
        <f>+Svømning!J21</f>
        <v>0</v>
      </c>
      <c r="K168" s="30">
        <f>+Svømning!K21</f>
        <v>0</v>
      </c>
      <c r="L168" s="30">
        <f>+Svømning!L21</f>
        <v>0</v>
      </c>
      <c r="M168" s="30">
        <f>+Svømning!M21</f>
        <v>0</v>
      </c>
      <c r="N168" s="30">
        <f>+Svømning!N21</f>
        <v>0</v>
      </c>
      <c r="O168" s="32">
        <f t="shared" si="30"/>
        <v>500</v>
      </c>
      <c r="P168" s="32"/>
      <c r="Q168" s="64"/>
      <c r="R168" s="73"/>
    </row>
    <row r="169" spans="1:18" hidden="1" x14ac:dyDescent="0.2">
      <c r="A169" s="27">
        <v>2127</v>
      </c>
      <c r="B169" s="25" t="s">
        <v>178</v>
      </c>
      <c r="C169" s="30">
        <f>+Svømning!C16</f>
        <v>0</v>
      </c>
      <c r="D169" s="30">
        <f>+Svømning!D16</f>
        <v>0</v>
      </c>
      <c r="E169" s="30">
        <f>+Svømning!E16</f>
        <v>0</v>
      </c>
      <c r="F169" s="30">
        <f>+Svømning!F16</f>
        <v>0</v>
      </c>
      <c r="G169" s="30">
        <f>+Svømning!G16</f>
        <v>0</v>
      </c>
      <c r="H169" s="30">
        <f>+Svømning!H16</f>
        <v>0</v>
      </c>
      <c r="I169" s="30">
        <f>+Svømning!I16</f>
        <v>0</v>
      </c>
      <c r="J169" s="30">
        <f>+Svømning!J16</f>
        <v>0</v>
      </c>
      <c r="K169" s="30">
        <f>+Svømning!K16</f>
        <v>0</v>
      </c>
      <c r="L169" s="30">
        <f>+Svømning!L16</f>
        <v>0</v>
      </c>
      <c r="M169" s="30">
        <f>+Svømning!M16</f>
        <v>0</v>
      </c>
      <c r="N169" s="30">
        <f>+Svømning!N16</f>
        <v>0</v>
      </c>
      <c r="O169" s="32">
        <f t="shared" si="30"/>
        <v>0</v>
      </c>
      <c r="P169" s="32"/>
      <c r="Q169" s="64"/>
      <c r="R169" s="73"/>
    </row>
    <row r="170" spans="1:18" hidden="1" x14ac:dyDescent="0.2">
      <c r="A170" s="27">
        <v>2128</v>
      </c>
      <c r="B170" s="25" t="s">
        <v>178</v>
      </c>
      <c r="C170" s="30">
        <f>+Svømning!C17</f>
        <v>0</v>
      </c>
      <c r="D170" s="30">
        <f>+Svømning!D17</f>
        <v>0</v>
      </c>
      <c r="E170" s="30">
        <f>+Svømning!E17</f>
        <v>0</v>
      </c>
      <c r="F170" s="30">
        <f>+Svømning!F17</f>
        <v>0</v>
      </c>
      <c r="G170" s="30">
        <f>+Svømning!G17</f>
        <v>0</v>
      </c>
      <c r="H170" s="30">
        <f>+Svømning!H17</f>
        <v>0</v>
      </c>
      <c r="I170" s="30">
        <f>+Svømning!I17</f>
        <v>0</v>
      </c>
      <c r="J170" s="30">
        <f>+Svømning!J17</f>
        <v>0</v>
      </c>
      <c r="K170" s="30">
        <f>+Svømning!K17</f>
        <v>0</v>
      </c>
      <c r="L170" s="30">
        <f>+Svømning!L17</f>
        <v>0</v>
      </c>
      <c r="M170" s="30">
        <f>+Svømning!M17</f>
        <v>0</v>
      </c>
      <c r="N170" s="30">
        <f>+Svømning!N17</f>
        <v>0</v>
      </c>
      <c r="O170" s="32">
        <f t="shared" si="30"/>
        <v>0</v>
      </c>
      <c r="P170" s="32"/>
      <c r="Q170" s="64"/>
      <c r="R170" s="73"/>
    </row>
    <row r="171" spans="1:18" hidden="1" x14ac:dyDescent="0.2">
      <c r="A171" s="27">
        <v>2129</v>
      </c>
      <c r="B171" s="25" t="s">
        <v>182</v>
      </c>
      <c r="C171" s="30">
        <f>+Svømning!C18</f>
        <v>0</v>
      </c>
      <c r="D171" s="30">
        <f>+Svømning!D18</f>
        <v>0</v>
      </c>
      <c r="E171" s="30">
        <f>+Svømning!E18</f>
        <v>0</v>
      </c>
      <c r="F171" s="30">
        <f>+Svømning!F18</f>
        <v>0</v>
      </c>
      <c r="G171" s="30">
        <f>+Svømning!G18</f>
        <v>1200</v>
      </c>
      <c r="H171" s="30">
        <f>+Svømning!H18</f>
        <v>0</v>
      </c>
      <c r="I171" s="30">
        <f>+Svømning!I18</f>
        <v>0</v>
      </c>
      <c r="J171" s="30">
        <f>+Svømning!J18</f>
        <v>0</v>
      </c>
      <c r="K171" s="30">
        <f>+Svømning!K18</f>
        <v>0</v>
      </c>
      <c r="L171" s="30">
        <f>+Svømning!L18</f>
        <v>0</v>
      </c>
      <c r="M171" s="30">
        <f>+Svømning!M18</f>
        <v>0</v>
      </c>
      <c r="N171" s="30">
        <f>+Svømning!N18</f>
        <v>960</v>
      </c>
      <c r="O171" s="32">
        <f t="shared" si="30"/>
        <v>2160</v>
      </c>
      <c r="P171" s="32"/>
      <c r="Q171" s="64"/>
      <c r="R171" s="73"/>
    </row>
    <row r="172" spans="1:18" s="26" customFormat="1" hidden="1" x14ac:dyDescent="0.2">
      <c r="A172" s="28"/>
      <c r="B172" s="26" t="s">
        <v>183</v>
      </c>
      <c r="C172" s="32">
        <f>SUM(C163:C171)</f>
        <v>0</v>
      </c>
      <c r="D172" s="32">
        <f t="shared" ref="D172:N172" si="31">SUM(D163:D171)</f>
        <v>0</v>
      </c>
      <c r="E172" s="32">
        <f t="shared" si="31"/>
        <v>0</v>
      </c>
      <c r="F172" s="32">
        <f t="shared" si="31"/>
        <v>0</v>
      </c>
      <c r="G172" s="32">
        <f t="shared" si="31"/>
        <v>6700</v>
      </c>
      <c r="H172" s="32">
        <f t="shared" si="31"/>
        <v>0</v>
      </c>
      <c r="I172" s="32">
        <f t="shared" si="31"/>
        <v>0</v>
      </c>
      <c r="J172" s="32">
        <f t="shared" si="31"/>
        <v>0</v>
      </c>
      <c r="K172" s="32">
        <f t="shared" si="31"/>
        <v>0</v>
      </c>
      <c r="L172" s="32">
        <f t="shared" si="31"/>
        <v>0</v>
      </c>
      <c r="M172" s="32">
        <f t="shared" si="31"/>
        <v>0</v>
      </c>
      <c r="N172" s="32">
        <f t="shared" si="31"/>
        <v>4160</v>
      </c>
      <c r="O172" s="32">
        <f t="shared" si="30"/>
        <v>10860</v>
      </c>
      <c r="P172" s="32"/>
      <c r="Q172" s="64"/>
      <c r="R172" s="73"/>
    </row>
    <row r="173" spans="1:18" s="26" customFormat="1" hidden="1" x14ac:dyDescent="0.2">
      <c r="A173" s="28"/>
      <c r="B173" s="26" t="s">
        <v>184</v>
      </c>
      <c r="C173" s="32">
        <f>+C161-C172</f>
        <v>0</v>
      </c>
      <c r="D173" s="32">
        <f t="shared" ref="D173:N173" si="32">+D161-D172</f>
        <v>0</v>
      </c>
      <c r="E173" s="32">
        <f t="shared" si="32"/>
        <v>0</v>
      </c>
      <c r="F173" s="32">
        <f t="shared" si="32"/>
        <v>0</v>
      </c>
      <c r="G173" s="32">
        <f t="shared" si="32"/>
        <v>-6700</v>
      </c>
      <c r="H173" s="32">
        <f t="shared" si="32"/>
        <v>0</v>
      </c>
      <c r="I173" s="32">
        <f t="shared" si="32"/>
        <v>0</v>
      </c>
      <c r="J173" s="32">
        <f t="shared" si="32"/>
        <v>0</v>
      </c>
      <c r="K173" s="32">
        <f t="shared" si="32"/>
        <v>0</v>
      </c>
      <c r="L173" s="32">
        <f t="shared" si="32"/>
        <v>0</v>
      </c>
      <c r="M173" s="32">
        <f t="shared" si="32"/>
        <v>0</v>
      </c>
      <c r="N173" s="32">
        <f t="shared" si="32"/>
        <v>-4160</v>
      </c>
      <c r="O173" s="32">
        <f t="shared" si="30"/>
        <v>-10860</v>
      </c>
      <c r="P173" s="32"/>
      <c r="Q173" s="64">
        <v>-5550</v>
      </c>
      <c r="R173" s="73"/>
    </row>
    <row r="174" spans="1:18" s="26" customFormat="1" hidden="1" x14ac:dyDescent="0.2">
      <c r="A174" s="28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64"/>
      <c r="R174" s="73"/>
    </row>
    <row r="175" spans="1:18" s="26" customFormat="1" hidden="1" x14ac:dyDescent="0.2">
      <c r="A175" s="28"/>
      <c r="B175" s="26" t="s">
        <v>185</v>
      </c>
      <c r="C175" s="32">
        <f>+C173+C156+C122+C105+C88+C71+C71+C54+C139</f>
        <v>-5657.5</v>
      </c>
      <c r="D175" s="32">
        <f t="shared" ref="D175:M175" si="33">+D173+D156+D122+D105+D88+D71+D71+D54+D139</f>
        <v>-8335.5</v>
      </c>
      <c r="E175" s="32">
        <f t="shared" si="33"/>
        <v>-8820</v>
      </c>
      <c r="F175" s="32">
        <f t="shared" si="33"/>
        <v>-16312.5</v>
      </c>
      <c r="G175" s="32">
        <f t="shared" si="33"/>
        <v>-25300</v>
      </c>
      <c r="H175" s="32">
        <f t="shared" si="33"/>
        <v>-21862.5</v>
      </c>
      <c r="I175" s="32">
        <f t="shared" si="33"/>
        <v>-6150</v>
      </c>
      <c r="J175" s="32">
        <f t="shared" si="33"/>
        <v>-8662.5</v>
      </c>
      <c r="K175" s="32">
        <f t="shared" si="33"/>
        <v>-7073</v>
      </c>
      <c r="L175" s="32">
        <f t="shared" si="33"/>
        <v>-44860</v>
      </c>
      <c r="M175" s="32">
        <f t="shared" si="33"/>
        <v>-8010.5</v>
      </c>
      <c r="N175" s="32">
        <f>+N173+N156+N122+N105+N88+N71+N71+N54+N139</f>
        <v>-17310</v>
      </c>
      <c r="O175" s="32">
        <f t="shared" si="30"/>
        <v>-178354</v>
      </c>
      <c r="P175" s="32"/>
      <c r="Q175" s="64">
        <v>-120125</v>
      </c>
      <c r="R175" s="73"/>
    </row>
    <row r="176" spans="1:18" s="26" customFormat="1" hidden="1" x14ac:dyDescent="0.2">
      <c r="A176" s="28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64"/>
      <c r="R176" s="73"/>
    </row>
    <row r="177" spans="1:20" s="26" customFormat="1" hidden="1" x14ac:dyDescent="0.2">
      <c r="A177" s="28"/>
      <c r="B177" s="26" t="s">
        <v>186</v>
      </c>
      <c r="C177" s="32">
        <f>+C35+C175</f>
        <v>-28449.5</v>
      </c>
      <c r="D177" s="32">
        <f t="shared" ref="D177:N177" si="34">+D35+D175</f>
        <v>-20527.5</v>
      </c>
      <c r="E177" s="32">
        <f t="shared" si="34"/>
        <v>-21412</v>
      </c>
      <c r="F177" s="32">
        <f t="shared" si="34"/>
        <v>-25404.5</v>
      </c>
      <c r="G177" s="32">
        <f t="shared" si="34"/>
        <v>-33892</v>
      </c>
      <c r="H177" s="32">
        <f t="shared" si="34"/>
        <v>-37360.5</v>
      </c>
      <c r="I177" s="32">
        <f t="shared" si="34"/>
        <v>-8798</v>
      </c>
      <c r="J177" s="32">
        <f t="shared" si="34"/>
        <v>-13450.5</v>
      </c>
      <c r="K177" s="32">
        <f t="shared" si="34"/>
        <v>-21365</v>
      </c>
      <c r="L177" s="32">
        <f t="shared" si="34"/>
        <v>-64352</v>
      </c>
      <c r="M177" s="32">
        <f t="shared" si="34"/>
        <v>-17528.5</v>
      </c>
      <c r="N177" s="32">
        <f t="shared" si="34"/>
        <v>-46276</v>
      </c>
      <c r="O177" s="32">
        <f t="shared" si="30"/>
        <v>-338816</v>
      </c>
      <c r="P177" s="32"/>
      <c r="Q177" s="64">
        <v>-246196</v>
      </c>
      <c r="R177" s="73"/>
      <c r="T177" s="32"/>
    </row>
    <row r="178" spans="1:20" s="26" customFormat="1" hidden="1" x14ac:dyDescent="0.2">
      <c r="A178" s="28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64"/>
      <c r="R178" s="73"/>
    </row>
    <row r="179" spans="1:20" s="26" customFormat="1" hidden="1" x14ac:dyDescent="0.2">
      <c r="A179" s="28"/>
      <c r="B179" s="26" t="s">
        <v>187</v>
      </c>
      <c r="C179" s="32">
        <f>+C15+C35+C54+C71+C88+C105+C122+C139+C156+C173</f>
        <v>-11702</v>
      </c>
      <c r="D179" s="32">
        <f t="shared" ref="D179:N179" si="35">+D15+D35+D54+D71+D88+D105+D122+D139+D156+D173</f>
        <v>84823.25</v>
      </c>
      <c r="E179" s="32">
        <f t="shared" si="35"/>
        <v>-18164.5</v>
      </c>
      <c r="F179" s="32">
        <f t="shared" si="35"/>
        <v>-24404.5</v>
      </c>
      <c r="G179" s="32">
        <f t="shared" si="35"/>
        <v>-28592</v>
      </c>
      <c r="H179" s="32">
        <f t="shared" si="35"/>
        <v>-34360.5</v>
      </c>
      <c r="I179" s="32">
        <f t="shared" si="35"/>
        <v>7702</v>
      </c>
      <c r="J179" s="32">
        <f t="shared" si="35"/>
        <v>86549.5</v>
      </c>
      <c r="K179" s="32">
        <f t="shared" si="35"/>
        <v>-17634.75</v>
      </c>
      <c r="L179" s="32">
        <f t="shared" si="35"/>
        <v>-58022</v>
      </c>
      <c r="M179" s="32">
        <f t="shared" si="35"/>
        <v>-16798.25</v>
      </c>
      <c r="N179" s="32">
        <f t="shared" si="35"/>
        <v>-34676</v>
      </c>
      <c r="O179" s="32">
        <f t="shared" si="30"/>
        <v>-65279.75</v>
      </c>
      <c r="P179" s="32"/>
      <c r="Q179" s="64">
        <v>9534</v>
      </c>
      <c r="R179" s="73"/>
    </row>
    <row r="180" spans="1:20" hidden="1" x14ac:dyDescent="0.2">
      <c r="A180" s="27">
        <v>2450</v>
      </c>
      <c r="B180" s="25" t="s">
        <v>188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2">
        <f t="shared" si="30"/>
        <v>0</v>
      </c>
      <c r="P180" s="32"/>
      <c r="Q180" s="64">
        <v>0</v>
      </c>
      <c r="R180" s="73"/>
    </row>
    <row r="181" spans="1:20" s="26" customFormat="1" ht="13.5" hidden="1" thickBot="1" x14ac:dyDescent="0.25">
      <c r="A181" s="28"/>
      <c r="B181" s="37" t="s">
        <v>189</v>
      </c>
      <c r="C181" s="38">
        <f>+C179+C180</f>
        <v>-11702</v>
      </c>
      <c r="D181" s="38">
        <f t="shared" ref="D181:N181" si="36">+D179+D180</f>
        <v>84823.25</v>
      </c>
      <c r="E181" s="38">
        <f t="shared" si="36"/>
        <v>-18164.5</v>
      </c>
      <c r="F181" s="38">
        <f t="shared" si="36"/>
        <v>-24404.5</v>
      </c>
      <c r="G181" s="38">
        <f t="shared" si="36"/>
        <v>-28592</v>
      </c>
      <c r="H181" s="38">
        <f t="shared" si="36"/>
        <v>-34360.5</v>
      </c>
      <c r="I181" s="38">
        <f t="shared" si="36"/>
        <v>7702</v>
      </c>
      <c r="J181" s="38">
        <f t="shared" si="36"/>
        <v>86549.5</v>
      </c>
      <c r="K181" s="38">
        <f t="shared" si="36"/>
        <v>-17634.75</v>
      </c>
      <c r="L181" s="38">
        <f t="shared" si="36"/>
        <v>-58022</v>
      </c>
      <c r="M181" s="38">
        <f t="shared" si="36"/>
        <v>-16798.25</v>
      </c>
      <c r="N181" s="38">
        <f t="shared" si="36"/>
        <v>-34676</v>
      </c>
      <c r="O181" s="38">
        <f>SUM(C181:N181)</f>
        <v>-65279.75</v>
      </c>
      <c r="P181" s="38"/>
      <c r="Q181" s="67">
        <v>9534</v>
      </c>
      <c r="R181" s="73"/>
      <c r="T181" s="32"/>
    </row>
    <row r="182" spans="1:20" s="26" customFormat="1" ht="13.5" hidden="1" thickTop="1" x14ac:dyDescent="0.25">
      <c r="A182" s="28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61"/>
      <c r="R182" s="61"/>
    </row>
    <row r="183" spans="1:20" s="26" customFormat="1" hidden="1" x14ac:dyDescent="0.25">
      <c r="A183" s="28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44" t="str">
        <f>+IF(O181&lt;0,"Underskud","Overskud")</f>
        <v>Underskud</v>
      </c>
      <c r="P183" s="44"/>
      <c r="Q183" s="61"/>
      <c r="R183" s="61"/>
    </row>
    <row r="184" spans="1:20" hidden="1" x14ac:dyDescent="0.25">
      <c r="A184" s="27"/>
    </row>
    <row r="185" spans="1:20" hidden="1" x14ac:dyDescent="0.25">
      <c r="A185" s="27"/>
    </row>
    <row r="186" spans="1:20" hidden="1" x14ac:dyDescent="0.25">
      <c r="A186" s="27"/>
    </row>
    <row r="187" spans="1:20" hidden="1" x14ac:dyDescent="0.25">
      <c r="A187" s="27"/>
    </row>
    <row r="188" spans="1:20" hidden="1" x14ac:dyDescent="0.25">
      <c r="A188" s="27"/>
    </row>
    <row r="189" spans="1:20" hidden="1" x14ac:dyDescent="0.25">
      <c r="A189" s="27"/>
    </row>
    <row r="190" spans="1:20" x14ac:dyDescent="0.25">
      <c r="A190" s="27"/>
    </row>
    <row r="191" spans="1:20" x14ac:dyDescent="0.25">
      <c r="A191" s="27"/>
    </row>
    <row r="192" spans="1:20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</sheetData>
  <mergeCells count="1">
    <mergeCell ref="A1:B1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zoomScale="90" zoomScaleNormal="90" workbookViewId="0">
      <selection activeCell="B13" sqref="B13:J13"/>
    </sheetView>
  </sheetViews>
  <sheetFormatPr defaultRowHeight="15" x14ac:dyDescent="0.25"/>
  <cols>
    <col min="1" max="1" width="5" style="1" bestFit="1" customWidth="1"/>
    <col min="2" max="2" width="23.85546875" style="1" bestFit="1" customWidth="1"/>
    <col min="3" max="13" width="9.140625" style="1"/>
    <col min="14" max="14" width="9.140625" style="1" customWidth="1"/>
    <col min="15" max="16" width="9.140625" style="1"/>
    <col min="17" max="17" width="9.140625" style="53"/>
    <col min="18" max="18" width="3" style="1" bestFit="1" customWidth="1"/>
    <col min="19" max="16384" width="9.140625" style="1"/>
  </cols>
  <sheetData>
    <row r="1" spans="1:17" ht="9.9499999999999993" customHeight="1" x14ac:dyDescent="0.25">
      <c r="A1" s="82" t="s">
        <v>204</v>
      </c>
      <c r="B1" s="82"/>
      <c r="P1" s="79" t="s">
        <v>228</v>
      </c>
    </row>
    <row r="2" spans="1:17" s="4" customFormat="1" ht="23.25" x14ac:dyDescent="0.35">
      <c r="A2" s="82"/>
      <c r="B2" s="82"/>
      <c r="C2" s="2" t="s">
        <v>0</v>
      </c>
      <c r="D2" s="83" t="s">
        <v>60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3"/>
      <c r="P2" s="4">
        <v>2017</v>
      </c>
      <c r="Q2" s="54"/>
    </row>
    <row r="3" spans="1:17" s="4" customFormat="1" ht="15" customHeight="1" x14ac:dyDescent="0.35">
      <c r="A3" s="82"/>
      <c r="B3" s="8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Q3" s="54"/>
    </row>
    <row r="4" spans="1:17" s="2" customFormat="1" ht="15" customHeight="1" x14ac:dyDescent="0.35">
      <c r="A4" s="82"/>
      <c r="B4" s="82"/>
      <c r="C4" s="85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"/>
      <c r="Q4" s="54"/>
    </row>
    <row r="5" spans="1:17" ht="9.9499999999999993" customHeight="1" x14ac:dyDescent="0.25">
      <c r="A5" s="82"/>
      <c r="B5" s="82"/>
      <c r="D5" s="21"/>
    </row>
    <row r="6" spans="1:17" s="7" customFormat="1" x14ac:dyDescent="0.25">
      <c r="A6" s="82"/>
      <c r="B6" s="82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Q6" s="55" t="s">
        <v>224</v>
      </c>
    </row>
    <row r="7" spans="1:17" x14ac:dyDescent="0.25">
      <c r="A7" s="8" t="s">
        <v>14</v>
      </c>
      <c r="B7" s="9" t="s">
        <v>15</v>
      </c>
      <c r="Q7" s="56"/>
    </row>
    <row r="8" spans="1:17" x14ac:dyDescent="0.25">
      <c r="A8" s="10" t="s">
        <v>16</v>
      </c>
      <c r="B8" s="1" t="s">
        <v>17</v>
      </c>
      <c r="C8" s="11">
        <f>+Bordtennis!C8+Bowling!C8+Bueskydning!C8+Fodbold!C8+Idrætsuniverset!C8+Volleyball!C8+Snooker!C8+Svømning!C8</f>
        <v>0</v>
      </c>
      <c r="D8" s="11">
        <f>+Bordtennis!D8+Bowling!D8+Bueskydning!D8+Fodbold!D8+Idrætsuniverset!D8+Volleyball!D8+Snooker!D8+Svømning!D8</f>
        <v>0</v>
      </c>
      <c r="E8" s="11">
        <f>+Bordtennis!E8+Bowling!E8+Bueskydning!E8+Fodbold!E8+Idrætsuniverset!E8+Volleyball!E8+Snooker!E8+Svømning!E8</f>
        <v>0</v>
      </c>
      <c r="F8" s="11">
        <f>+Bordtennis!F8+Bowling!F8+Bueskydning!F8+Fodbold!F8+Idrætsuniverset!F8+Volleyball!F8+Snooker!F8+Svømning!F8</f>
        <v>0</v>
      </c>
      <c r="G8" s="11">
        <f>+Bordtennis!G8+Bowling!G8+Bueskydning!G8+Fodbold!G8+Idrætsuniverset!G8+Volleyball!G8+Snooker!G8+Svømning!G8</f>
        <v>0</v>
      </c>
      <c r="H8" s="11">
        <f>+Bordtennis!H8+Bowling!H8+Bueskydning!H8+Fodbold!H8+Idrætsuniverset!H8+Volleyball!H8+Snooker!H8+Svømning!H8</f>
        <v>0</v>
      </c>
      <c r="I8" s="11">
        <f>+Bordtennis!I8+Bowling!I8+Bueskydning!I8+Fodbold!I8+Idrætsuniverset!I8+Volleyball!I8+Snooker!I8+Svømning!I8</f>
        <v>0</v>
      </c>
      <c r="J8" s="11">
        <f>+Bordtennis!J8+Bowling!J8+Bueskydning!J8+Fodbold!J8+Idrætsuniverset!J8+Volleyball!J8+Snooker!J8+Svømning!J8</f>
        <v>0</v>
      </c>
      <c r="K8" s="11">
        <f>+Bordtennis!K8+Bowling!K8+Bueskydning!K8+Fodbold!K8+Idrætsuniverset!K8+Volleyball!K8+Snooker!K8+Svømning!K8</f>
        <v>0</v>
      </c>
      <c r="L8" s="11">
        <f>+Bordtennis!L8+Bowling!L8+Bueskydning!L8+Fodbold!L8+Idrætsuniverset!L8+Volleyball!L8+Snooker!L8+Svømning!L8</f>
        <v>0</v>
      </c>
      <c r="M8" s="11">
        <f>+Bordtennis!M8+Bowling!M8+Bueskydning!M8+Fodbold!M8+Idrætsuniverset!M8+Volleyball!M8+Snooker!M8+Svømning!M8</f>
        <v>10000</v>
      </c>
      <c r="N8" s="11">
        <f>+Bordtennis!N8+Bowling!N8+Bueskydning!N8+Fodbold!N8+Idrætsuniverset!N8+Volleyball!N8+Snooker!N8+Svømning!N8</f>
        <v>0</v>
      </c>
      <c r="O8" s="12">
        <f t="shared" ref="O8:O31" si="0">IF(SUM(C8:N8)=0,"",SUM(C8:N8))</f>
        <v>10000</v>
      </c>
      <c r="P8" s="12">
        <v>15000</v>
      </c>
      <c r="Q8" s="57">
        <f>+O8-P8</f>
        <v>-5000</v>
      </c>
    </row>
    <row r="9" spans="1:17" x14ac:dyDescent="0.25">
      <c r="A9" s="10" t="s">
        <v>16</v>
      </c>
      <c r="B9" s="1" t="s">
        <v>18</v>
      </c>
      <c r="C9" s="11">
        <f>+Bordtennis!C9+Bowling!C9+Bueskydning!C9+Fodbold!C9+Idrætsuniverset!C9+Volleyball!C9+Snooker!C9+Svømning!C9</f>
        <v>0</v>
      </c>
      <c r="D9" s="11">
        <f>+Bordtennis!D9+Bowling!D9+Bueskydning!D9+Fodbold!D9+Idrætsuniverset!D9+Volleyball!D9+Snooker!D9+Svømning!D9</f>
        <v>0</v>
      </c>
      <c r="E9" s="11">
        <f>+Bordtennis!E9+Bowling!E9+Bueskydning!E9+Fodbold!E9+Idrætsuniverset!E9+Volleyball!E9+Snooker!E9+Svømning!E9</f>
        <v>0</v>
      </c>
      <c r="F9" s="11">
        <f>+Bordtennis!F9+Bowling!F9+Bueskydning!F9+Fodbold!F9+Idrætsuniverset!F9+Volleyball!F9+Snooker!F9+Svømning!F9</f>
        <v>0</v>
      </c>
      <c r="G9" s="11">
        <f>+Bordtennis!G9+Bowling!G9+Bueskydning!G9+Fodbold!G9+Idrætsuniverset!G9+Volleyball!G9+Snooker!G9+Svømning!G9</f>
        <v>0</v>
      </c>
      <c r="H9" s="11">
        <f>+Bordtennis!H9+Bowling!H9+Bueskydning!H9+Fodbold!H9+Idrætsuniverset!H9+Volleyball!H9+Snooker!H9+Svømning!H9</f>
        <v>0</v>
      </c>
      <c r="I9" s="11">
        <f>+Bordtennis!I9+Bowling!I9+Bueskydning!I9+Fodbold!I9+Idrætsuniverset!I9+Volleyball!I9+Snooker!I9+Svømning!I9</f>
        <v>0</v>
      </c>
      <c r="J9" s="11">
        <f>+Bordtennis!J9+Bowling!J9+Bueskydning!J9+Fodbold!J9+Idrætsuniverset!J9+Volleyball!J9+Snooker!J9+Svømning!J9</f>
        <v>0</v>
      </c>
      <c r="K9" s="11">
        <f>+Bordtennis!K9+Bowling!K9+Bueskydning!K9+Fodbold!K9+Idrætsuniverset!K9+Volleyball!K9+Snooker!K9+Svømning!K9</f>
        <v>0</v>
      </c>
      <c r="L9" s="11">
        <f>+Bordtennis!L9+Bowling!L9+Bueskydning!L9+Fodbold!L9+Idrætsuniverset!L9+Volleyball!L9+Snooker!L9+Svømning!L9</f>
        <v>0</v>
      </c>
      <c r="M9" s="11">
        <f>+Bordtennis!M9+Bowling!M9+Bueskydning!M9+Fodbold!M9+Idrætsuniverset!M9+Volleyball!M9+Snooker!M9+Svømning!M9</f>
        <v>9000</v>
      </c>
      <c r="N9" s="11">
        <f>+Bordtennis!N9+Bowling!N9+Bueskydning!N9+Fodbold!N9+Idrætsuniverset!N9+Volleyball!N9+Snooker!N9+Svømning!N9</f>
        <v>0</v>
      </c>
      <c r="O9" s="12">
        <f t="shared" si="0"/>
        <v>9000</v>
      </c>
      <c r="P9" s="12">
        <v>9000</v>
      </c>
      <c r="Q9" s="57">
        <f t="shared" ref="Q9:Q31" si="1">+O9-P9</f>
        <v>0</v>
      </c>
    </row>
    <row r="10" spans="1:17" x14ac:dyDescent="0.25">
      <c r="A10" s="10" t="s">
        <v>19</v>
      </c>
      <c r="B10" s="1" t="s">
        <v>20</v>
      </c>
      <c r="C10" s="11">
        <f>+Bordtennis!C10+Bowling!C10+Bueskydning!C10+Fodbold!C10+Idrætsuniverset!C10+Volleyball!C10+Snooker!C10+Svømning!C10</f>
        <v>3180</v>
      </c>
      <c r="D10" s="11">
        <f>+Bordtennis!D10+Bowling!D10+Bueskydning!D10+Fodbold!D10+Idrætsuniverset!D10+Volleyball!D10+Snooker!D10+Svømning!D10</f>
        <v>2753.25</v>
      </c>
      <c r="E10" s="11">
        <f>+Bordtennis!E10+Bowling!E10+Bueskydning!E10+Fodbold!E10+Idrætsuniverset!E10+Volleyball!E10+Snooker!E10+Svømning!E10</f>
        <v>2617.5</v>
      </c>
      <c r="F10" s="11">
        <f>+Bordtennis!F10+Bowling!F10+Bueskydning!F10+Fodbold!F10+Idrætsuniverset!F10+Volleyball!F10+Snooker!F10+Svømning!F10</f>
        <v>5887.5</v>
      </c>
      <c r="G10" s="11">
        <f>+Bordtennis!G10+Bowling!G10+Bueskydning!G10+Fodbold!G10+Idrætsuniverset!G10+Volleyball!G10+Snooker!G10+Svømning!G10</f>
        <v>3675</v>
      </c>
      <c r="H10" s="11">
        <f>+Bordtennis!H10+Bowling!H10+Bueskydning!H10+Fodbold!H10+Idrætsuniverset!H10+Volleyball!H10+Snooker!H10+Svømning!H10</f>
        <v>14237.5</v>
      </c>
      <c r="I10" s="11">
        <f>+Bordtennis!I10+Bowling!I10+Bueskydning!I10+Fodbold!I10+Idrætsuniverset!I10+Volleyball!I10+Snooker!I10+Svømning!I10</f>
        <v>0</v>
      </c>
      <c r="J10" s="11">
        <f>+Bordtennis!J10+Bowling!J10+Bueskydning!J10+Fodbold!J10+Idrætsuniverset!J10+Volleyball!J10+Snooker!J10+Svømning!J10</f>
        <v>3937.5</v>
      </c>
      <c r="K10" s="11">
        <f>+Bordtennis!K10+Bowling!K10+Bueskydning!K10+Fodbold!K10+Idrætsuniverset!K10+Volleyball!K10+Snooker!K10+Svømning!K10</f>
        <v>4478.25</v>
      </c>
      <c r="L10" s="11">
        <f>+Bordtennis!L10+Bowling!L10+Bueskydning!L10+Fodbold!L10+Idrætsuniverset!L10+Volleyball!L10+Snooker!L10+Svømning!L10</f>
        <v>11590</v>
      </c>
      <c r="M10" s="11">
        <f>+Bordtennis!M10+Bowling!M10+Bueskydning!M10+Fodbold!M10+Idrætsuniverset!M10+Volleyball!M10+Snooker!M10+Svømning!M10</f>
        <v>2790.75</v>
      </c>
      <c r="N10" s="11">
        <f>+Bordtennis!N10+Bowling!N10+Bueskydning!N10+Fodbold!N10+Idrætsuniverset!N10+Volleyball!N10+Snooker!N10+Svømning!N10</f>
        <v>0</v>
      </c>
      <c r="O10" s="12">
        <f t="shared" si="0"/>
        <v>55147.25</v>
      </c>
      <c r="P10" s="12">
        <v>61016</v>
      </c>
      <c r="Q10" s="57">
        <f t="shared" si="1"/>
        <v>-5868.75</v>
      </c>
    </row>
    <row r="11" spans="1:17" ht="9.75" customHeight="1" x14ac:dyDescent="0.25">
      <c r="A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tr">
        <f t="shared" si="0"/>
        <v/>
      </c>
      <c r="P11" s="12"/>
      <c r="Q11" s="57"/>
    </row>
    <row r="12" spans="1:17" x14ac:dyDescent="0.25">
      <c r="A12" s="10"/>
      <c r="B12" s="9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7"/>
    </row>
    <row r="13" spans="1:17" x14ac:dyDescent="0.25">
      <c r="A13" s="10" t="s">
        <v>22</v>
      </c>
      <c r="B13" s="1" t="s">
        <v>23</v>
      </c>
      <c r="C13" s="11">
        <f>+Bordtennis!C13+Bowling!C13+Bueskydning!C13+Fodbold!C13+Idrætsuniverset!C13+Volleyball!C13+Snooker!C13+Svømning!C13</f>
        <v>2590</v>
      </c>
      <c r="D13" s="11">
        <f>+Bordtennis!D13+Bowling!D13+Bueskydning!D13+Fodbold!D13+Idrætsuniverset!D13+Volleyball!D13+Snooker!D13+Svømning!D13</f>
        <v>2390</v>
      </c>
      <c r="E13" s="11">
        <f>+Bordtennis!E13+Bowling!E13+Bueskydning!E13+Fodbold!E13+Idrætsuniverset!E13+Volleyball!E13+Snooker!E13+Svømning!E13</f>
        <v>3490</v>
      </c>
      <c r="F13" s="11">
        <f>+Bordtennis!F13+Bowling!F13+Bueskydning!F13+Fodbold!F13+Idrætsuniverset!F13+Volleyball!F13+Snooker!F13+Svømning!F13</f>
        <v>3190</v>
      </c>
      <c r="G13" s="11">
        <f>+Bordtennis!G13+Bowling!G13+Bueskydning!G13+Fodbold!G13+Idrætsuniverset!G13+Volleyball!G13+Snooker!G13+Svømning!G13</f>
        <v>1800</v>
      </c>
      <c r="H13" s="11">
        <f>+Bordtennis!H13+Bowling!H13+Bueskydning!H13+Fodbold!H13+Idrætsuniverset!H13+Volleyball!H13+Snooker!H13+Svømning!H13</f>
        <v>5200</v>
      </c>
      <c r="I13" s="11">
        <f>+Bordtennis!I13+Bowling!I13+Bueskydning!I13+Fodbold!I13+Idrætsuniverset!I13+Volleyball!I13+Snooker!I13+Svømning!I13</f>
        <v>0</v>
      </c>
      <c r="J13" s="11">
        <f>+Bordtennis!J13+Bowling!J13+Bueskydning!J13+Fodbold!J13+Idrætsuniverset!J13+Volleyball!J13+Snooker!J13+Svømning!J13</f>
        <v>2000</v>
      </c>
      <c r="K13" s="11">
        <f>+Bordtennis!K13+Bowling!K13+Bueskydning!K13+Fodbold!K13+Idrætsuniverset!K13+Volleyball!K13+Snooker!K13+Svømning!K13</f>
        <v>2520</v>
      </c>
      <c r="L13" s="11">
        <f>+Bordtennis!L13+Bowling!L13+Bueskydning!L13+Fodbold!L13+Idrætsuniverset!L13+Volleyball!L13+Snooker!L13+Svømning!L13</f>
        <v>2120</v>
      </c>
      <c r="M13" s="11">
        <f>+Bordtennis!M13+Bowling!M13+Bueskydning!M13+Fodbold!M13+Idrætsuniverset!M13+Volleyball!M13+Snooker!M13+Svømning!M13</f>
        <v>2120</v>
      </c>
      <c r="N13" s="11">
        <f>+Bordtennis!N13+Bowling!N13+Bueskydning!N13+Fodbold!N13+Idrætsuniverset!N13+Volleyball!N13+Snooker!N13+Svømning!N13</f>
        <v>0</v>
      </c>
      <c r="O13" s="12">
        <f t="shared" si="0"/>
        <v>27420</v>
      </c>
      <c r="P13" s="12">
        <v>32820</v>
      </c>
      <c r="Q13" s="57">
        <f t="shared" si="1"/>
        <v>-5400</v>
      </c>
    </row>
    <row r="14" spans="1:17" x14ac:dyDescent="0.25">
      <c r="A14" s="10" t="s">
        <v>22</v>
      </c>
      <c r="B14" s="1" t="s">
        <v>24</v>
      </c>
      <c r="C14" s="11">
        <f>+Bordtennis!C14+Bowling!C14+Bueskydning!C14+Fodbold!C14+Idrætsuniverset!C14+Volleyball!C14+Snooker!C14+Svømning!C14</f>
        <v>0</v>
      </c>
      <c r="D14" s="11">
        <f>+Bordtennis!D14+Bowling!D14+Bueskydning!D14+Fodbold!D14+Idrætsuniverset!D14+Volleyball!D14+Snooker!D14+Svømning!D14</f>
        <v>0</v>
      </c>
      <c r="E14" s="11">
        <f>+Bordtennis!E14+Bowling!E14+Bueskydning!E14+Fodbold!E14+Idrætsuniverset!E14+Volleyball!E14+Snooker!E14+Svømning!E14</f>
        <v>0</v>
      </c>
      <c r="F14" s="11">
        <f>+Bordtennis!F14+Bowling!F14+Bueskydning!F14+Fodbold!F14+Idrætsuniverset!F14+Volleyball!F14+Snooker!F14+Svømning!F14</f>
        <v>0</v>
      </c>
      <c r="G14" s="11">
        <f>+Bordtennis!G14+Bowling!G14+Bueskydning!G14+Fodbold!G14+Idrætsuniverset!G14+Volleyball!G14+Snooker!G14+Svømning!G14</f>
        <v>400</v>
      </c>
      <c r="H14" s="11">
        <f>+Bordtennis!H14+Bowling!H14+Bueskydning!H14+Fodbold!H14+Idrætsuniverset!H14+Volleyball!H14+Snooker!H14+Svømning!H14</f>
        <v>7100</v>
      </c>
      <c r="I14" s="11">
        <f>+Bordtennis!I14+Bowling!I14+Bueskydning!I14+Fodbold!I14+Idrætsuniverset!I14+Volleyball!I14+Snooker!I14+Svømning!I14</f>
        <v>0</v>
      </c>
      <c r="J14" s="11">
        <f>+Bordtennis!J14+Bowling!J14+Bueskydning!J14+Fodbold!J14+Idrætsuniverset!J14+Volleyball!J14+Snooker!J14+Svømning!J14</f>
        <v>800</v>
      </c>
      <c r="K14" s="11">
        <f>+Bordtennis!K14+Bowling!K14+Bueskydning!K14+Fodbold!K14+Idrætsuniverset!K14+Volleyball!K14+Snooker!K14+Svømning!K14</f>
        <v>0</v>
      </c>
      <c r="L14" s="11">
        <f>+Bordtennis!L14+Bowling!L14+Bueskydning!L14+Fodbold!L14+Idrætsuniverset!L14+Volleyball!L14+Snooker!L14+Svømning!L14</f>
        <v>10000</v>
      </c>
      <c r="M14" s="11">
        <f>+Bordtennis!M14+Bowling!M14+Bueskydning!M14+Fodbold!M14+Idrætsuniverset!M14+Volleyball!M14+Snooker!M14+Svømning!M14</f>
        <v>0</v>
      </c>
      <c r="N14" s="11">
        <f>+Bordtennis!N14+Bowling!N14+Bueskydning!N14+Fodbold!N14+Idrætsuniverset!N14+Volleyball!N14+Snooker!N14+Svømning!N14</f>
        <v>0</v>
      </c>
      <c r="O14" s="12">
        <f t="shared" si="0"/>
        <v>18300</v>
      </c>
      <c r="P14" s="12">
        <v>28900</v>
      </c>
      <c r="Q14" s="57">
        <f t="shared" si="1"/>
        <v>-10600</v>
      </c>
    </row>
    <row r="15" spans="1:17" x14ac:dyDescent="0.25">
      <c r="A15" s="10" t="s">
        <v>22</v>
      </c>
      <c r="B15" s="1" t="s">
        <v>25</v>
      </c>
      <c r="C15" s="11">
        <f>+Bordtennis!C15+Bowling!C15+Bueskydning!C15+Fodbold!C15+Idrætsuniverset!C15+Volleyball!C15+Snooker!C15+Svømning!C15</f>
        <v>450</v>
      </c>
      <c r="D15" s="11">
        <f>+Bordtennis!D15+Bowling!D15+Bueskydning!D15+Fodbold!D15+Idrætsuniverset!D15+Volleyball!D15+Snooker!D15+Svømning!D15</f>
        <v>0</v>
      </c>
      <c r="E15" s="11">
        <f>+Bordtennis!E15+Bowling!E15+Bueskydning!E15+Fodbold!E15+Idrætsuniverset!E15+Volleyball!E15+Snooker!E15+Svømning!E15</f>
        <v>0</v>
      </c>
      <c r="F15" s="11">
        <f>+Bordtennis!F15+Bowling!F15+Bueskydning!F15+Fodbold!F15+Idrætsuniverset!F15+Volleyball!F15+Snooker!F15+Svømning!F15</f>
        <v>450</v>
      </c>
      <c r="G15" s="11">
        <f>+Bordtennis!G15+Bowling!G15+Bueskydning!G15+Fodbold!G15+Idrætsuniverset!G15+Volleyball!G15+Snooker!G15+Svømning!G15</f>
        <v>900</v>
      </c>
      <c r="H15" s="11">
        <f>+Bordtennis!H15+Bowling!H15+Bueskydning!H15+Fodbold!H15+Idrætsuniverset!H15+Volleyball!H15+Snooker!H15+Svømning!H15</f>
        <v>1450</v>
      </c>
      <c r="I15" s="11">
        <f>+Bordtennis!I15+Bowling!I15+Bueskydning!I15+Fodbold!I15+Idrætsuniverset!I15+Volleyball!I15+Snooker!I15+Svømning!I15</f>
        <v>0</v>
      </c>
      <c r="J15" s="11">
        <f>+Bordtennis!J15+Bowling!J15+Bueskydning!J15+Fodbold!J15+Idrætsuniverset!J15+Volleyball!J15+Snooker!J15+Svømning!J15</f>
        <v>450</v>
      </c>
      <c r="K15" s="11">
        <f>+Bordtennis!K15+Bowling!K15+Bueskydning!K15+Fodbold!K15+Idrætsuniverset!K15+Volleyball!K15+Snooker!K15+Svømning!K15</f>
        <v>450</v>
      </c>
      <c r="L15" s="11">
        <f>+Bordtennis!L15+Bowling!L15+Bueskydning!L15+Fodbold!L15+Idrætsuniverset!L15+Volleyball!L15+Snooker!L15+Svømning!L15</f>
        <v>0</v>
      </c>
      <c r="M15" s="11">
        <f>+Bordtennis!M15+Bowling!M15+Bueskydning!M15+Fodbold!M15+Idrætsuniverset!M15+Volleyball!M15+Snooker!M15+Svømning!M15</f>
        <v>0</v>
      </c>
      <c r="N15" s="11">
        <f>+Bordtennis!N15+Bowling!N15+Bueskydning!N15+Fodbold!N15+Idrætsuniverset!N15+Volleyball!N15+Snooker!N15+Svømning!N15</f>
        <v>0</v>
      </c>
      <c r="O15" s="12">
        <f t="shared" si="0"/>
        <v>4150</v>
      </c>
      <c r="P15" s="12">
        <v>6250</v>
      </c>
      <c r="Q15" s="57">
        <f t="shared" si="1"/>
        <v>-2100</v>
      </c>
    </row>
    <row r="16" spans="1:17" x14ac:dyDescent="0.25">
      <c r="A16" s="10" t="s">
        <v>26</v>
      </c>
      <c r="B16" s="1" t="s">
        <v>27</v>
      </c>
      <c r="C16" s="11">
        <f>+Bordtennis!C16+Bowling!C16+Bueskydning!C16+Fodbold!C16+Idrætsuniverset!C16+Volleyball!C16+Snooker!C16+Svømning!C16</f>
        <v>1200</v>
      </c>
      <c r="D16" s="11">
        <f>+Bordtennis!D16+Bowling!D16+Bueskydning!D16+Fodbold!D16+Idrætsuniverset!D16+Volleyball!D16+Snooker!D16+Svømning!D16</f>
        <v>1281</v>
      </c>
      <c r="E16" s="11">
        <f>+Bordtennis!E16+Bowling!E16+Bueskydning!E16+Fodbold!E16+Idrætsuniverset!E16+Volleyball!E16+Snooker!E16+Svømning!E16</f>
        <v>0</v>
      </c>
      <c r="F16" s="11">
        <f>+Bordtennis!F16+Bowling!F16+Bueskydning!F16+Fodbold!F16+Idrætsuniverset!F16+Volleyball!F16+Snooker!F16+Svømning!F16</f>
        <v>4210</v>
      </c>
      <c r="G16" s="11">
        <f>+Bordtennis!G16+Bowling!G16+Bueskydning!G16+Fodbold!G16+Idrætsuniverset!G16+Volleyball!G16+Snooker!G16+Svømning!G16</f>
        <v>1800</v>
      </c>
      <c r="H16" s="11">
        <f>+Bordtennis!H16+Bowling!H16+Bueskydning!H16+Fodbold!H16+Idrætsuniverset!H16+Volleyball!H16+Snooker!H16+Svømning!H16</f>
        <v>17500</v>
      </c>
      <c r="I16" s="11">
        <f>+Bordtennis!I16+Bowling!I16+Bueskydning!I16+Fodbold!I16+Idrætsuniverset!I16+Volleyball!I16+Snooker!I16+Svømning!I16</f>
        <v>0</v>
      </c>
      <c r="J16" s="11">
        <f>+Bordtennis!J16+Bowling!J16+Bueskydning!J16+Fodbold!J16+Idrætsuniverset!J16+Volleyball!J16+Snooker!J16+Svømning!J16</f>
        <v>2000</v>
      </c>
      <c r="K16" s="11">
        <f>+Bordtennis!K16+Bowling!K16+Bueskydning!K16+Fodbold!K16+Idrætsuniverset!K16+Volleyball!K16+Snooker!K16+Svømning!K16</f>
        <v>3001</v>
      </c>
      <c r="L16" s="11">
        <f>+Bordtennis!L16+Bowling!L16+Bueskydning!L16+Fodbold!L16+Idrætsuniverset!L16+Volleyball!L16+Snooker!L16+Svømning!L16</f>
        <v>30000</v>
      </c>
      <c r="M16" s="11">
        <f>+Bordtennis!M16+Bowling!M16+Bueskydning!M16+Fodbold!M16+Idrætsuniverset!M16+Volleyball!M16+Snooker!M16+Svømning!M16</f>
        <v>1601</v>
      </c>
      <c r="N16" s="11">
        <f>+Bordtennis!N16+Bowling!N16+Bueskydning!N16+Fodbold!N16+Idrætsuniverset!N16+Volleyball!N16+Snooker!N16+Svømning!N16</f>
        <v>0</v>
      </c>
      <c r="O16" s="12">
        <f t="shared" si="0"/>
        <v>62593</v>
      </c>
      <c r="P16" s="12">
        <v>42351</v>
      </c>
      <c r="Q16" s="57">
        <f t="shared" si="1"/>
        <v>20242</v>
      </c>
    </row>
    <row r="17" spans="1:18" x14ac:dyDescent="0.25">
      <c r="A17" s="10" t="s">
        <v>28</v>
      </c>
      <c r="B17" s="1" t="s">
        <v>29</v>
      </c>
      <c r="C17" s="11">
        <f>+Bordtennis!C17+Bowling!C17+Bueskydning!C17+Fodbold!C17+Idrætsuniverset!C17+Volleyball!C17+Snooker!C17+Svømning!C17</f>
        <v>0</v>
      </c>
      <c r="D17" s="11">
        <f>+Bordtennis!D17+Bowling!D17+Bueskydning!D17+Fodbold!D17+Idrætsuniverset!D17+Volleyball!D17+Snooker!D17+Svømning!D17</f>
        <v>0</v>
      </c>
      <c r="E17" s="11">
        <f>+Bordtennis!E17+Bowling!E17+Bueskydning!E17+Fodbold!E17+Idrætsuniverset!E17+Volleyball!E17+Snooker!E17+Svømning!E17</f>
        <v>0</v>
      </c>
      <c r="F17" s="11">
        <f>+Bordtennis!F17+Bowling!F17+Bueskydning!F17+Fodbold!F17+Idrætsuniverset!F17+Volleyball!F17+Snooker!F17+Svømning!F17</f>
        <v>0</v>
      </c>
      <c r="G17" s="11">
        <f>+Bordtennis!G17+Bowling!G17+Bueskydning!G17+Fodbold!G17+Idrætsuniverset!G17+Volleyball!G17+Snooker!G17+Svømning!G17</f>
        <v>0</v>
      </c>
      <c r="H17" s="11">
        <f>+Bordtennis!H17+Bowling!H17+Bueskydning!H17+Fodbold!H17+Idrætsuniverset!H17+Volleyball!H17+Snooker!H17+Svømning!H17</f>
        <v>0</v>
      </c>
      <c r="I17" s="11">
        <f>+Bordtennis!I17+Bowling!I17+Bueskydning!I17+Fodbold!I17+Idrætsuniverset!I17+Volleyball!I17+Snooker!I17+Svømning!I17</f>
        <v>0</v>
      </c>
      <c r="J17" s="11">
        <f>+Bordtennis!J17+Bowling!J17+Bueskydning!J17+Fodbold!J17+Idrætsuniverset!J17+Volleyball!J17+Snooker!J17+Svømning!J17</f>
        <v>0</v>
      </c>
      <c r="K17" s="11">
        <f>+Bordtennis!K17+Bowling!K17+Bueskydning!K17+Fodbold!K17+Idrætsuniverset!K17+Volleyball!K17+Snooker!K17+Svømning!K17</f>
        <v>0</v>
      </c>
      <c r="L17" s="11">
        <f>+Bordtennis!L17+Bowling!L17+Bueskydning!L17+Fodbold!L17+Idrætsuniverset!L17+Volleyball!L17+Snooker!L17+Svømning!L17</f>
        <v>0</v>
      </c>
      <c r="M17" s="11">
        <f>+Bordtennis!M17+Bowling!M17+Bueskydning!M17+Fodbold!M17+Idrætsuniverset!M17+Volleyball!M17+Snooker!M17+Svømning!M17</f>
        <v>0</v>
      </c>
      <c r="N17" s="11">
        <f>+Bordtennis!N17+Bowling!N17+Bueskydning!N17+Fodbold!N17+Idrætsuniverset!N17+Volleyball!N17+Snooker!N17+Svømning!N17</f>
        <v>0</v>
      </c>
      <c r="O17" s="12" t="str">
        <f t="shared" si="0"/>
        <v/>
      </c>
      <c r="P17" s="12"/>
      <c r="Q17" s="57"/>
    </row>
    <row r="18" spans="1:18" x14ac:dyDescent="0.25">
      <c r="A18" s="10" t="s">
        <v>30</v>
      </c>
      <c r="B18" s="1" t="s">
        <v>31</v>
      </c>
      <c r="C18" s="11">
        <f>+Bordtennis!C18+Bowling!C18+Bueskydning!C18+Fodbold!C18+Idrætsuniverset!C18+Volleyball!C18+Snooker!C18+Svømning!C18</f>
        <v>0</v>
      </c>
      <c r="D18" s="11">
        <f>+Bordtennis!D18+Bowling!D18+Bueskydning!D18+Fodbold!D18+Idrætsuniverset!D18+Volleyball!D18+Snooker!D18+Svømning!D18</f>
        <v>0</v>
      </c>
      <c r="E18" s="11">
        <f>+Bordtennis!E18+Bowling!E18+Bueskydning!E18+Fodbold!E18+Idrætsuniverset!E18+Volleyball!E18+Snooker!E18+Svømning!E18</f>
        <v>1500</v>
      </c>
      <c r="F18" s="11">
        <f>+Bordtennis!F18+Bowling!F18+Bueskydning!F18+Fodbold!F18+Idrætsuniverset!F18+Volleyball!F18+Snooker!F18+Svømning!F18</f>
        <v>0</v>
      </c>
      <c r="G18" s="11">
        <f>+Bordtennis!G18+Bowling!G18+Bueskydning!G18+Fodbold!G18+Idrætsuniverset!G18+Volleyball!G18+Snooker!G18+Svømning!G18</f>
        <v>1200</v>
      </c>
      <c r="H18" s="11">
        <f>+Bordtennis!H18+Bowling!H18+Bueskydning!H18+Fodbold!H18+Idrætsuniverset!H18+Volleyball!H18+Snooker!H18+Svømning!H18</f>
        <v>0</v>
      </c>
      <c r="I18" s="11">
        <f>+Bordtennis!I18+Bowling!I18+Bueskydning!I18+Fodbold!I18+Idrætsuniverset!I18+Volleyball!I18+Snooker!I18+Svømning!I18</f>
        <v>0</v>
      </c>
      <c r="J18" s="11">
        <f>+Bordtennis!J18+Bowling!J18+Bueskydning!J18+Fodbold!J18+Idrætsuniverset!J18+Volleyball!J18+Snooker!J18+Svømning!J18</f>
        <v>0</v>
      </c>
      <c r="K18" s="11">
        <f>+Bordtennis!K18+Bowling!K18+Bueskydning!K18+Fodbold!K18+Idrætsuniverset!K18+Volleyball!K18+Snooker!K18+Svømning!K18</f>
        <v>0</v>
      </c>
      <c r="L18" s="11">
        <f>+Bordtennis!L18+Bowling!L18+Bueskydning!L18+Fodbold!L18+Idrætsuniverset!L18+Volleyball!L18+Snooker!L18+Svømning!L18</f>
        <v>0</v>
      </c>
      <c r="M18" s="11">
        <f>+Bordtennis!M18+Bowling!M18+Bueskydning!M18+Fodbold!M18+Idrætsuniverset!M18+Volleyball!M18+Snooker!M18+Svømning!M18</f>
        <v>0</v>
      </c>
      <c r="N18" s="11">
        <f>+Bordtennis!N18+Bowling!N18+Bueskydning!N18+Fodbold!N18+Idrætsuniverset!N18+Volleyball!N18+Snooker!N18+Svømning!N18</f>
        <v>2460</v>
      </c>
      <c r="O18" s="12">
        <f t="shared" si="0"/>
        <v>5160</v>
      </c>
      <c r="P18" s="12">
        <v>7930</v>
      </c>
      <c r="Q18" s="57">
        <f t="shared" si="1"/>
        <v>-2770</v>
      </c>
    </row>
    <row r="19" spans="1:18" x14ac:dyDescent="0.25">
      <c r="A19" s="10" t="s">
        <v>32</v>
      </c>
      <c r="B19" s="1" t="s">
        <v>33</v>
      </c>
      <c r="C19" s="11">
        <f>+Bordtennis!C19+Bowling!C19+Bueskydning!C19+Fodbold!C19+Idrætsuniverset!C19+Volleyball!C19+Snooker!C19+Svømning!C19</f>
        <v>0</v>
      </c>
      <c r="D19" s="11">
        <f>+Bordtennis!D19+Bowling!D19+Bueskydning!D19+Fodbold!D19+Idrætsuniverset!D19+Volleyball!D19+Snooker!D19+Svømning!D19</f>
        <v>0</v>
      </c>
      <c r="E19" s="11">
        <f>+Bordtennis!E19+Bowling!E19+Bueskydning!E19+Fodbold!E19+Idrætsuniverset!E19+Volleyball!E19+Snooker!E19+Svømning!E19</f>
        <v>0</v>
      </c>
      <c r="F19" s="11">
        <f>+Bordtennis!F19+Bowling!F19+Bueskydning!F19+Fodbold!F19+Idrætsuniverset!F19+Volleyball!F19+Snooker!F19+Svømning!F19</f>
        <v>0</v>
      </c>
      <c r="G19" s="11">
        <f>+Bordtennis!G19+Bowling!G19+Bueskydning!G19+Fodbold!G19+Idrætsuniverset!G19+Volleyball!G19+Snooker!G19+Svømning!G19</f>
        <v>0</v>
      </c>
      <c r="H19" s="11">
        <f>+Bordtennis!H19+Bowling!H19+Bueskydning!H19+Fodbold!H19+Idrætsuniverset!H19+Volleyball!H19+Snooker!H19+Svømning!H19</f>
        <v>1500</v>
      </c>
      <c r="I19" s="11">
        <f>+Bordtennis!I19+Bowling!I19+Bueskydning!I19+Fodbold!I19+Idrætsuniverset!I19+Volleyball!I19+Snooker!I19+Svømning!I19</f>
        <v>0</v>
      </c>
      <c r="J19" s="11">
        <f>+Bordtennis!J19+Bowling!J19+Bueskydning!J19+Fodbold!J19+Idrætsuniverset!J19+Volleyball!J19+Snooker!J19+Svømning!J19</f>
        <v>0</v>
      </c>
      <c r="K19" s="11">
        <f>+Bordtennis!K19+Bowling!K19+Bueskydning!K19+Fodbold!K19+Idrætsuniverset!K19+Volleyball!K19+Snooker!K19+Svømning!K19</f>
        <v>0</v>
      </c>
      <c r="L19" s="11">
        <f>+Bordtennis!L19+Bowling!L19+Bueskydning!L19+Fodbold!L19+Idrætsuniverset!L19+Volleyball!L19+Snooker!L19+Svømning!L19</f>
        <v>1500</v>
      </c>
      <c r="M19" s="11">
        <f>+Bordtennis!M19+Bowling!M19+Bueskydning!M19+Fodbold!M19+Idrætsuniverset!M19+Volleyball!M19+Snooker!M19+Svømning!M19</f>
        <v>0</v>
      </c>
      <c r="N19" s="11">
        <f>+Bordtennis!N19+Bowling!N19+Bueskydning!N19+Fodbold!N19+Idrætsuniverset!N19+Volleyball!N19+Snooker!N19+Svømning!N19</f>
        <v>0</v>
      </c>
      <c r="O19" s="12">
        <f t="shared" si="0"/>
        <v>3000</v>
      </c>
      <c r="P19" s="12">
        <v>4500</v>
      </c>
      <c r="Q19" s="57">
        <f t="shared" si="1"/>
        <v>-1500</v>
      </c>
    </row>
    <row r="20" spans="1:18" x14ac:dyDescent="0.25">
      <c r="A20" s="10" t="s">
        <v>34</v>
      </c>
      <c r="B20" s="1" t="s">
        <v>35</v>
      </c>
      <c r="C20" s="11">
        <f>+Bordtennis!C20+Bowling!C20+Bueskydning!C20+Fodbold!C20+Idrætsuniverset!C20+Volleyball!C20+Snooker!C20+Svømning!C20</f>
        <v>100</v>
      </c>
      <c r="D20" s="11">
        <f>+Bordtennis!D20+Bowling!D20+Bueskydning!D20+Fodbold!D20+Idrætsuniverset!D20+Volleyball!D20+Snooker!D20+Svømning!D20</f>
        <v>600</v>
      </c>
      <c r="E20" s="11">
        <f>+Bordtennis!E20+Bowling!E20+Bueskydning!E20+Fodbold!E20+Idrætsuniverset!E20+Volleyball!E20+Snooker!E20+Svømning!E20</f>
        <v>100</v>
      </c>
      <c r="F20" s="11">
        <f>+Bordtennis!F20+Bowling!F20+Bueskydning!F20+Fodbold!F20+Idrætsuniverset!F20+Volleyball!F20+Snooker!F20+Svømning!F20</f>
        <v>100</v>
      </c>
      <c r="G20" s="11">
        <f>+Bordtennis!G20+Bowling!G20+Bueskydning!G20+Fodbold!G20+Idrætsuniverset!G20+Volleyball!G20+Snooker!G20+Svømning!G20</f>
        <v>600</v>
      </c>
      <c r="H20" s="11">
        <f>+Bordtennis!H20+Bowling!H20+Bueskydning!H20+Fodbold!H20+Idrætsuniverset!H20+Volleyball!H20+Snooker!H20+Svømning!H20</f>
        <v>100</v>
      </c>
      <c r="I20" s="11">
        <f>+Bordtennis!I20+Bowling!I20+Bueskydning!I20+Fodbold!I20+Idrætsuniverset!I20+Volleyball!I20+Snooker!I20+Svømning!I20</f>
        <v>100</v>
      </c>
      <c r="J20" s="11">
        <f>+Bordtennis!J20+Bowling!J20+Bueskydning!J20+Fodbold!J20+Idrætsuniverset!J20+Volleyball!J20+Snooker!J20+Svømning!J20</f>
        <v>100</v>
      </c>
      <c r="K20" s="11">
        <f>+Bordtennis!K20+Bowling!K20+Bueskydning!K20+Fodbold!K20+Idrætsuniverset!K20+Volleyball!K20+Snooker!K20+Svømning!K20</f>
        <v>100</v>
      </c>
      <c r="L20" s="11">
        <f>+Bordtennis!L20+Bowling!L20+Bueskydning!L20+Fodbold!L20+Idrætsuniverset!L20+Volleyball!L20+Snooker!L20+Svømning!L20</f>
        <v>1600</v>
      </c>
      <c r="M20" s="11">
        <f>+Bordtennis!M20+Bowling!M20+Bueskydning!M20+Fodbold!M20+Idrætsuniverset!M20+Volleyball!M20+Snooker!M20+Svømning!M20</f>
        <v>100</v>
      </c>
      <c r="N20" s="11">
        <f>+Bordtennis!N20+Bowling!N20+Bueskydning!N20+Fodbold!N20+Idrætsuniverset!N20+Volleyball!N20+Snooker!N20+Svømning!N20</f>
        <v>100</v>
      </c>
      <c r="O20" s="12">
        <f t="shared" si="0"/>
        <v>3700</v>
      </c>
      <c r="P20" s="12">
        <v>3700</v>
      </c>
      <c r="Q20" s="57">
        <f t="shared" si="1"/>
        <v>0</v>
      </c>
    </row>
    <row r="21" spans="1:18" x14ac:dyDescent="0.25">
      <c r="A21" s="10" t="s">
        <v>36</v>
      </c>
      <c r="B21" s="1" t="s">
        <v>37</v>
      </c>
      <c r="C21" s="11">
        <f>+Bordtennis!C21+Bowling!C21+Bueskydning!C21+Fodbold!C21+Idrætsuniverset!C21+Volleyball!C21+Snooker!C21+Svømning!C21</f>
        <v>4250</v>
      </c>
      <c r="D21" s="11">
        <f>+Bordtennis!D21+Bowling!D21+Bueskydning!D21+Fodbold!D21+Idrætsuniverset!D21+Volleyball!D21+Snooker!D21+Svømning!D21</f>
        <v>4250</v>
      </c>
      <c r="E21" s="11">
        <f>+Bordtennis!E21+Bowling!E21+Bueskydning!E21+Fodbold!E21+Idrætsuniverset!E21+Volleyball!E21+Snooker!E21+Svømning!E21</f>
        <v>4250</v>
      </c>
      <c r="F21" s="11">
        <f>+Bordtennis!F21+Bowling!F21+Bueskydning!F21+Fodbold!F21+Idrætsuniverset!F21+Volleyball!F21+Snooker!F21+Svømning!F21</f>
        <v>4250</v>
      </c>
      <c r="G21" s="11">
        <f>+Bordtennis!G21+Bowling!G21+Bueskydning!G21+Fodbold!G21+Idrætsuniverset!G21+Volleyball!G21+Snooker!G21+Svømning!G21</f>
        <v>5250</v>
      </c>
      <c r="H21" s="11">
        <f>+Bordtennis!H21+Bowling!H21+Bueskydning!H21+Fodbold!H21+Idrætsuniverset!H21+Volleyball!H21+Snooker!H21+Svømning!H21</f>
        <v>3250</v>
      </c>
      <c r="I21" s="11">
        <f>+Bordtennis!I21+Bowling!I21+Bueskydning!I21+Fodbold!I21+Idrætsuniverset!I21+Volleyball!I21+Snooker!I21+Svømning!I21</f>
        <v>3250</v>
      </c>
      <c r="J21" s="11">
        <f>+Bordtennis!J21+Bowling!J21+Bueskydning!J21+Fodbold!J21+Idrætsuniverset!J21+Volleyball!J21+Snooker!J21+Svømning!J21</f>
        <v>5250</v>
      </c>
      <c r="K21" s="11">
        <f>+Bordtennis!K21+Bowling!K21+Bueskydning!K21+Fodbold!K21+Idrætsuniverset!K21+Volleyball!K21+Snooker!K21+Svømning!K21</f>
        <v>4750</v>
      </c>
      <c r="L21" s="11">
        <f>+Bordtennis!L21+Bowling!L21+Bueskydning!L21+Fodbold!L21+Idrætsuniverset!L21+Volleyball!L21+Snooker!L21+Svømning!L21</f>
        <v>4250</v>
      </c>
      <c r="M21" s="11">
        <f>+Bordtennis!M21+Bowling!M21+Bueskydning!M21+Fodbold!M21+Idrætsuniverset!M21+Volleyball!M21+Snooker!M21+Svømning!M21</f>
        <v>23250</v>
      </c>
      <c r="N21" s="11">
        <f>+Bordtennis!N21+Bowling!N21+Bueskydning!N21+Fodbold!N21+Idrætsuniverset!N21+Volleyball!N21+Snooker!N21+Svømning!N21</f>
        <v>3750</v>
      </c>
      <c r="O21" s="12">
        <f t="shared" si="0"/>
        <v>70000</v>
      </c>
      <c r="P21" s="12">
        <v>26000</v>
      </c>
      <c r="Q21" s="57">
        <f t="shared" si="1"/>
        <v>44000</v>
      </c>
      <c r="R21" s="59" t="s">
        <v>225</v>
      </c>
    </row>
    <row r="22" spans="1:18" x14ac:dyDescent="0.25">
      <c r="A22" s="10" t="s">
        <v>34</v>
      </c>
      <c r="B22" s="1" t="s">
        <v>38</v>
      </c>
      <c r="C22" s="11">
        <f>+Bordtennis!C22+Bowling!C22+Bueskydning!C22+Fodbold!C22+Idrætsuniverset!C22+Volleyball!C22+Snooker!C22+Svømning!C22</f>
        <v>0</v>
      </c>
      <c r="D22" s="11">
        <f>+Bordtennis!D22+Bowling!D22+Bueskydning!D22+Fodbold!D22+Idrætsuniverset!D22+Volleyball!D22+Snooker!D22+Svømning!D22</f>
        <v>0</v>
      </c>
      <c r="E22" s="11">
        <f>+Bordtennis!E22+Bowling!E22+Bueskydning!E22+Fodbold!E22+Idrætsuniverset!E22+Volleyball!E22+Snooker!E22+Svømning!E22</f>
        <v>0</v>
      </c>
      <c r="F22" s="11">
        <f>+Bordtennis!F22+Bowling!F22+Bueskydning!F22+Fodbold!F22+Idrætsuniverset!F22+Volleyball!F22+Snooker!F22+Svømning!F22</f>
        <v>0</v>
      </c>
      <c r="G22" s="11">
        <f>+Bordtennis!G22+Bowling!G22+Bueskydning!G22+Fodbold!G22+Idrætsuniverset!G22+Volleyball!G22+Snooker!G22+Svømning!G22</f>
        <v>1000</v>
      </c>
      <c r="H22" s="11">
        <f>+Bordtennis!H22+Bowling!H22+Bueskydning!H22+Fodbold!H22+Idrætsuniverset!H22+Volleyball!H22+Snooker!H22+Svømning!H22</f>
        <v>0</v>
      </c>
      <c r="I22" s="11">
        <f>+Bordtennis!I22+Bowling!I22+Bueskydning!I22+Fodbold!I22+Idrætsuniverset!I22+Volleyball!I22+Snooker!I22+Svømning!I22</f>
        <v>0</v>
      </c>
      <c r="J22" s="11">
        <f>+Bordtennis!J22+Bowling!J22+Bueskydning!J22+Fodbold!J22+Idrætsuniverset!J22+Volleyball!J22+Snooker!J22+Svømning!J22</f>
        <v>0</v>
      </c>
      <c r="K22" s="11">
        <f>+Bordtennis!K22+Bowling!K22+Bueskydning!K22+Fodbold!K22+Idrætsuniverset!K22+Volleyball!K22+Snooker!K22+Svømning!K22</f>
        <v>0</v>
      </c>
      <c r="L22" s="11">
        <f>+Bordtennis!L22+Bowling!L22+Bueskydning!L22+Fodbold!L22+Idrætsuniverset!L22+Volleyball!L22+Snooker!L22+Svømning!L22</f>
        <v>0</v>
      </c>
      <c r="M22" s="11">
        <f>+Bordtennis!M22+Bowling!M22+Bueskydning!M22+Fodbold!M22+Idrætsuniverset!M22+Volleyball!M22+Snooker!M22+Svømning!M22</f>
        <v>0</v>
      </c>
      <c r="N22" s="11">
        <f>+Bordtennis!N22+Bowling!N22+Bueskydning!N22+Fodbold!N22+Idrætsuniverset!N22+Volleyball!N22+Snooker!N22+Svømning!N22</f>
        <v>0</v>
      </c>
      <c r="O22" s="12">
        <f t="shared" si="0"/>
        <v>1000</v>
      </c>
      <c r="P22" s="12"/>
      <c r="Q22" s="57">
        <f t="shared" si="1"/>
        <v>1000</v>
      </c>
    </row>
    <row r="23" spans="1:18" x14ac:dyDescent="0.25">
      <c r="A23" s="10" t="s">
        <v>34</v>
      </c>
      <c r="B23" s="1" t="s">
        <v>39</v>
      </c>
      <c r="C23" s="11">
        <f>+Bordtennis!C23+Bowling!C23+Bueskydning!C23+Fodbold!C23+Idrætsuniverset!C23+Volleyball!C23+Snooker!C23+Svømning!C23</f>
        <v>0</v>
      </c>
      <c r="D23" s="11">
        <f>+Bordtennis!D23+Bowling!D23+Bueskydning!D23+Fodbold!D23+Idrætsuniverset!D23+Volleyball!D23+Snooker!D23+Svømning!D23</f>
        <v>500</v>
      </c>
      <c r="E23" s="11">
        <f>+Bordtennis!E23+Bowling!E23+Bueskydning!E23+Fodbold!E23+Idrætsuniverset!E23+Volleyball!E23+Snooker!E23+Svømning!E23</f>
        <v>0</v>
      </c>
      <c r="F23" s="11">
        <f>+Bordtennis!F23+Bowling!F23+Bueskydning!F23+Fodbold!F23+Idrætsuniverset!F23+Volleyball!F23+Snooker!F23+Svømning!F23</f>
        <v>500</v>
      </c>
      <c r="G23" s="11">
        <f>+Bordtennis!G23+Bowling!G23+Bueskydning!G23+Fodbold!G23+Idrætsuniverset!G23+Volleyball!G23+Snooker!G23+Svømning!G23</f>
        <v>2500</v>
      </c>
      <c r="H23" s="11">
        <f>+Bordtennis!H23+Bowling!H23+Bueskydning!H23+Fodbold!H23+Idrætsuniverset!H23+Volleyball!H23+Snooker!H23+Svømning!H23</f>
        <v>0</v>
      </c>
      <c r="I23" s="11">
        <f>+Bordtennis!I23+Bowling!I23+Bueskydning!I23+Fodbold!I23+Idrætsuniverset!I23+Volleyball!I23+Snooker!I23+Svømning!I23</f>
        <v>0</v>
      </c>
      <c r="J23" s="11">
        <f>+Bordtennis!J23+Bowling!J23+Bueskydning!J23+Fodbold!J23+Idrætsuniverset!J23+Volleyball!J23+Snooker!J23+Svømning!J23</f>
        <v>0</v>
      </c>
      <c r="K23" s="11">
        <f>+Bordtennis!K23+Bowling!K23+Bueskydning!K23+Fodbold!K23+Idrætsuniverset!K23+Volleyball!K23+Snooker!K23+Svømning!K23</f>
        <v>0</v>
      </c>
      <c r="L23" s="11">
        <f>+Bordtennis!L23+Bowling!L23+Bueskydning!L23+Fodbold!L23+Idrætsuniverset!L23+Volleyball!L23+Snooker!L23+Svømning!L23</f>
        <v>0</v>
      </c>
      <c r="M23" s="11">
        <f>+Bordtennis!M23+Bowling!M23+Bueskydning!M23+Fodbold!M23+Idrætsuniverset!M23+Volleyball!M23+Snooker!M23+Svømning!M23</f>
        <v>500</v>
      </c>
      <c r="N23" s="11">
        <f>+Bordtennis!N23+Bowling!N23+Bueskydning!N23+Fodbold!N23+Idrætsuniverset!N23+Volleyball!N23+Snooker!N23+Svømning!N23</f>
        <v>2500</v>
      </c>
      <c r="O23" s="12">
        <f t="shared" si="0"/>
        <v>6500</v>
      </c>
      <c r="P23" s="12">
        <v>9500</v>
      </c>
      <c r="Q23" s="57">
        <f t="shared" si="1"/>
        <v>-3000</v>
      </c>
    </row>
    <row r="24" spans="1:18" x14ac:dyDescent="0.25">
      <c r="A24" s="10" t="s">
        <v>34</v>
      </c>
      <c r="B24" s="1" t="s">
        <v>40</v>
      </c>
      <c r="C24" s="11">
        <f>+Bordtennis!C24+Bowling!C24+Bueskydning!C24+Fodbold!C24+Idrætsuniverset!C24+Volleyball!C24+Snooker!C24+Svømning!C24</f>
        <v>0</v>
      </c>
      <c r="D24" s="11">
        <f>+Bordtennis!D24+Bowling!D24+Bueskydning!D24+Fodbold!D24+Idrætsuniverset!D24+Volleyball!D24+Snooker!D24+Svømning!D24</f>
        <v>0</v>
      </c>
      <c r="E24" s="11">
        <f>+Bordtennis!E24+Bowling!E24+Bueskydning!E24+Fodbold!E24+Idrætsuniverset!E24+Volleyball!E24+Snooker!E24+Svømning!E24</f>
        <v>650</v>
      </c>
      <c r="F24" s="11">
        <f>+Bordtennis!F24+Bowling!F24+Bueskydning!F24+Fodbold!F24+Idrætsuniverset!F24+Volleyball!F24+Snooker!F24+Svømning!F24</f>
        <v>0</v>
      </c>
      <c r="G24" s="11">
        <f>+Bordtennis!G24+Bowling!G24+Bueskydning!G24+Fodbold!G24+Idrætsuniverset!G24+Volleyball!G24+Snooker!G24+Svømning!G24</f>
        <v>0</v>
      </c>
      <c r="H24" s="11">
        <f>+Bordtennis!H24+Bowling!H24+Bueskydning!H24+Fodbold!H24+Idrætsuniverset!H24+Volleyball!H24+Snooker!H24+Svømning!H24</f>
        <v>0</v>
      </c>
      <c r="I24" s="11">
        <f>+Bordtennis!I24+Bowling!I24+Bueskydning!I24+Fodbold!I24+Idrætsuniverset!I24+Volleyball!I24+Snooker!I24+Svømning!I24</f>
        <v>0</v>
      </c>
      <c r="J24" s="11">
        <f>+Bordtennis!J24+Bowling!J24+Bueskydning!J24+Fodbold!J24+Idrætsuniverset!J24+Volleyball!J24+Snooker!J24+Svømning!J24</f>
        <v>0</v>
      </c>
      <c r="K24" s="11">
        <f>+Bordtennis!K24+Bowling!K24+Bueskydning!K24+Fodbold!K24+Idrætsuniverset!K24+Volleyball!K24+Snooker!K24+Svømning!K24</f>
        <v>0</v>
      </c>
      <c r="L24" s="11">
        <f>+Bordtennis!L24+Bowling!L24+Bueskydning!L24+Fodbold!L24+Idrætsuniverset!L24+Volleyball!L24+Snooker!L24+Svømning!L24</f>
        <v>650</v>
      </c>
      <c r="M24" s="11">
        <f>+Bordtennis!M24+Bowling!M24+Bueskydning!M24+Fodbold!M24+Idrætsuniverset!M24+Volleyball!M24+Snooker!M24+Svømning!M24</f>
        <v>0</v>
      </c>
      <c r="N24" s="11">
        <f>+Bordtennis!N24+Bowling!N24+Bueskydning!N24+Fodbold!N24+Idrætsuniverset!N24+Volleyball!N24+Snooker!N24+Svømning!N24</f>
        <v>0</v>
      </c>
      <c r="O24" s="12">
        <f t="shared" si="0"/>
        <v>1300</v>
      </c>
      <c r="P24" s="12">
        <v>5950</v>
      </c>
      <c r="Q24" s="57">
        <f t="shared" si="1"/>
        <v>-4650</v>
      </c>
    </row>
    <row r="25" spans="1:18" x14ac:dyDescent="0.25">
      <c r="A25" s="10" t="s">
        <v>41</v>
      </c>
      <c r="B25" s="1" t="s">
        <v>42</v>
      </c>
      <c r="C25" s="11">
        <f>+Bordtennis!C25+Bowling!C25+Bueskydning!C25+Fodbold!C25+Idrætsuniverset!C25+Volleyball!C25+Snooker!C25+Svømning!C25</f>
        <v>0</v>
      </c>
      <c r="D25" s="11">
        <f>+Bordtennis!D25+Bowling!D25+Bueskydning!D25+Fodbold!D25+Idrætsuniverset!D25+Volleyball!D25+Snooker!D25+Svømning!D25</f>
        <v>1000</v>
      </c>
      <c r="E25" s="11">
        <f>+Bordtennis!E25+Bowling!E25+Bueskydning!E25+Fodbold!E25+Idrætsuniverset!E25+Volleyball!E25+Snooker!E25+Svømning!E25</f>
        <v>1200</v>
      </c>
      <c r="F25" s="11">
        <f>+Bordtennis!F25+Bowling!F25+Bueskydning!F25+Fodbold!F25+Idrætsuniverset!F25+Volleyball!F25+Snooker!F25+Svømning!F25</f>
        <v>2500</v>
      </c>
      <c r="G25" s="11">
        <f>+Bordtennis!G25+Bowling!G25+Bueskydning!G25+Fodbold!G25+Idrætsuniverset!G25+Volleyball!G25+Snooker!G25+Svømning!G25</f>
        <v>0</v>
      </c>
      <c r="H25" s="11">
        <f>+Bordtennis!H25+Bowling!H25+Bueskydning!H25+Fodbold!H25+Idrætsuniverset!H25+Volleyball!H25+Snooker!H25+Svømning!H25</f>
        <v>0</v>
      </c>
      <c r="I25" s="11">
        <f>+Bordtennis!I25+Bowling!I25+Bueskydning!I25+Fodbold!I25+Idrætsuniverset!I25+Volleyball!I25+Snooker!I25+Svømning!I25</f>
        <v>0</v>
      </c>
      <c r="J25" s="11">
        <f>+Bordtennis!J25+Bowling!J25+Bueskydning!J25+Fodbold!J25+Idrætsuniverset!J25+Volleyball!J25+Snooker!J25+Svømning!J25</f>
        <v>2000</v>
      </c>
      <c r="K25" s="11">
        <f>+Bordtennis!K25+Bowling!K25+Bueskydning!K25+Fodbold!K25+Idrætsuniverset!K25+Volleyball!K25+Snooker!K25+Svømning!K25</f>
        <v>0</v>
      </c>
      <c r="L25" s="11">
        <f>+Bordtennis!L25+Bowling!L25+Bueskydning!L25+Fodbold!L25+Idrætsuniverset!L25+Volleyball!L25+Snooker!L25+Svømning!L25</f>
        <v>0</v>
      </c>
      <c r="M25" s="11">
        <f>+Bordtennis!M25+Bowling!M25+Bueskydning!M25+Fodbold!M25+Idrætsuniverset!M25+Volleyball!M25+Snooker!M25+Svømning!M25</f>
        <v>1500</v>
      </c>
      <c r="N25" s="11">
        <f>+Bordtennis!N25+Bowling!N25+Bueskydning!N25+Fodbold!N25+Idrætsuniverset!N25+Volleyball!N25+Snooker!N25+Svømning!N25</f>
        <v>0</v>
      </c>
      <c r="O25" s="12">
        <f t="shared" si="0"/>
        <v>8200</v>
      </c>
      <c r="P25" s="12">
        <v>27000</v>
      </c>
      <c r="Q25" s="57">
        <f t="shared" si="1"/>
        <v>-18800</v>
      </c>
    </row>
    <row r="26" spans="1:18" x14ac:dyDescent="0.25">
      <c r="A26" s="10" t="s">
        <v>41</v>
      </c>
      <c r="B26" s="1" t="s">
        <v>43</v>
      </c>
      <c r="C26" s="11">
        <f>+Bordtennis!C26+Bowling!C26+Bueskydning!C26+Fodbold!C26+Idrætsuniverset!C26+Volleyball!C26+Snooker!C26+Svømning!C26</f>
        <v>0</v>
      </c>
      <c r="D26" s="11">
        <f>+Bordtennis!D26+Bowling!D26+Bueskydning!D26+Fodbold!D26+Idrætsuniverset!D26+Volleyball!D26+Snooker!D26+Svømning!D26</f>
        <v>500</v>
      </c>
      <c r="E26" s="11">
        <f>+Bordtennis!E26+Bowling!E26+Bueskydning!E26+Fodbold!E26+Idrætsuniverset!E26+Volleyball!E26+Snooker!E26+Svømning!E26</f>
        <v>0</v>
      </c>
      <c r="F26" s="11">
        <f>+Bordtennis!F26+Bowling!F26+Bueskydning!F26+Fodbold!F26+Idrætsuniverset!F26+Volleyball!F26+Snooker!F26+Svømning!F26</f>
        <v>0</v>
      </c>
      <c r="G26" s="11">
        <f>+Bordtennis!G26+Bowling!G26+Bueskydning!G26+Fodbold!G26+Idrætsuniverset!G26+Volleyball!G26+Snooker!G26+Svømning!G26</f>
        <v>1800</v>
      </c>
      <c r="H26" s="11">
        <f>+Bordtennis!H26+Bowling!H26+Bueskydning!H26+Fodbold!H26+Idrætsuniverset!H26+Volleyball!H26+Snooker!H26+Svømning!H26</f>
        <v>0</v>
      </c>
      <c r="I26" s="11">
        <f>+Bordtennis!I26+Bowling!I26+Bueskydning!I26+Fodbold!I26+Idrætsuniverset!I26+Volleyball!I26+Snooker!I26+Svømning!I26</f>
        <v>0</v>
      </c>
      <c r="J26" s="11">
        <f>+Bordtennis!J26+Bowling!J26+Bueskydning!J26+Fodbold!J26+Idrætsuniverset!J26+Volleyball!J26+Snooker!J26+Svømning!J26</f>
        <v>0</v>
      </c>
      <c r="K26" s="11">
        <f>+Bordtennis!K26+Bowling!K26+Bueskydning!K26+Fodbold!K26+Idrætsuniverset!K26+Volleyball!K26+Snooker!K26+Svømning!K26</f>
        <v>0</v>
      </c>
      <c r="L26" s="11">
        <f>+Bordtennis!L26+Bowling!L26+Bueskydning!L26+Fodbold!L26+Idrætsuniverset!L26+Volleyball!L26+Snooker!L26+Svømning!L26</f>
        <v>0</v>
      </c>
      <c r="M26" s="11">
        <f>+Bordtennis!M26+Bowling!M26+Bueskydning!M26+Fodbold!M26+Idrætsuniverset!M26+Volleyball!M26+Snooker!M26+Svømning!M26</f>
        <v>0</v>
      </c>
      <c r="N26" s="11">
        <f>+Bordtennis!N26+Bowling!N26+Bueskydning!N26+Fodbold!N26+Idrætsuniverset!N26+Volleyball!N26+Snooker!N26+Svømning!N26</f>
        <v>0</v>
      </c>
      <c r="O26" s="12">
        <f t="shared" si="0"/>
        <v>2300</v>
      </c>
      <c r="P26" s="12">
        <v>2860</v>
      </c>
      <c r="Q26" s="57">
        <f t="shared" si="1"/>
        <v>-560</v>
      </c>
    </row>
    <row r="27" spans="1:18" x14ac:dyDescent="0.25">
      <c r="A27" s="10" t="s">
        <v>32</v>
      </c>
      <c r="B27" s="1" t="s">
        <v>44</v>
      </c>
      <c r="C27" s="11">
        <f>+Bordtennis!C27+Bowling!C27+Bueskydning!C27+Fodbold!C27+Idrætsuniverset!C27+Volleyball!C27+Snooker!C27+Svømning!C27</f>
        <v>0</v>
      </c>
      <c r="D27" s="11">
        <f>+Bordtennis!D27+Bowling!D27+Bueskydning!D27+Fodbold!D27+Idrætsuniverset!D27+Volleyball!D27+Snooker!D27+Svømning!D27</f>
        <v>0</v>
      </c>
      <c r="E27" s="11">
        <f>+Bordtennis!E27+Bowling!E27+Bueskydning!E27+Fodbold!E27+Idrætsuniverset!E27+Volleyball!E27+Snooker!E27+Svømning!E27</f>
        <v>0</v>
      </c>
      <c r="F27" s="11">
        <f>+Bordtennis!F27+Bowling!F27+Bueskydning!F27+Fodbold!F27+Idrætsuniverset!F27+Volleyball!F27+Snooker!F27+Svømning!F27</f>
        <v>6000</v>
      </c>
      <c r="G27" s="11">
        <f>+Bordtennis!G27+Bowling!G27+Bueskydning!G27+Fodbold!G27+Idrætsuniverset!G27+Volleyball!G27+Snooker!G27+Svømning!G27</f>
        <v>6425</v>
      </c>
      <c r="H27" s="11">
        <f>+Bordtennis!H27+Bowling!H27+Bueskydning!H27+Fodbold!H27+Idrætsuniverset!H27+Volleyball!H27+Snooker!H27+Svømning!H27</f>
        <v>0</v>
      </c>
      <c r="I27" s="11">
        <f>+Bordtennis!I27+Bowling!I27+Bueskydning!I27+Fodbold!I27+Idrætsuniverset!I27+Volleyball!I27+Snooker!I27+Svømning!I27</f>
        <v>2800</v>
      </c>
      <c r="J27" s="11">
        <f>+Bordtennis!J27+Bowling!J27+Bueskydning!J27+Fodbold!J27+Idrætsuniverset!J27+Volleyball!J27+Snooker!J27+Svømning!J27</f>
        <v>0</v>
      </c>
      <c r="K27" s="11">
        <f>+Bordtennis!K27+Bowling!K27+Bueskydning!K27+Fodbold!K27+Idrætsuniverset!K27+Volleyball!K27+Snooker!K27+Svømning!K27</f>
        <v>0</v>
      </c>
      <c r="L27" s="11">
        <f>+Bordtennis!L27+Bowling!L27+Bueskydning!L27+Fodbold!L27+Idrætsuniverset!L27+Volleyball!L27+Snooker!L27+Svømning!L27</f>
        <v>6000</v>
      </c>
      <c r="M27" s="11">
        <f>+Bordtennis!M27+Bowling!M27+Bueskydning!M27+Fodbold!M27+Idrætsuniverset!M27+Volleyball!M27+Snooker!M27+Svømning!M27</f>
        <v>0</v>
      </c>
      <c r="N27" s="11">
        <f>+Bordtennis!N27+Bowling!N27+Bueskydning!N27+Fodbold!N27+Idrætsuniverset!N27+Volleyball!N27+Snooker!N27+Svømning!N27</f>
        <v>6000</v>
      </c>
      <c r="O27" s="12">
        <f t="shared" si="0"/>
        <v>27225</v>
      </c>
      <c r="P27" s="12">
        <v>36350</v>
      </c>
      <c r="Q27" s="57">
        <f t="shared" si="1"/>
        <v>-9125</v>
      </c>
    </row>
    <row r="28" spans="1:18" x14ac:dyDescent="0.25">
      <c r="A28" s="10"/>
      <c r="B28" s="9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 t="str">
        <f t="shared" si="0"/>
        <v/>
      </c>
      <c r="P28" s="12"/>
      <c r="Q28" s="57"/>
    </row>
    <row r="29" spans="1:18" x14ac:dyDescent="0.25">
      <c r="A29" s="10" t="s">
        <v>46</v>
      </c>
      <c r="B29" s="1" t="s">
        <v>47</v>
      </c>
      <c r="C29" s="11">
        <f>+Bordtennis!C29+Bowling!C29+Bueskydning!C29+Fodbold!C29+Volleyball!C29+Snooker!C29+Svømning!C29</f>
        <v>1000</v>
      </c>
      <c r="D29" s="11">
        <f>+Bordtennis!D29+Bowling!D29+Bueskydning!D29+Fodbold!D29+Volleyball!D29+Snooker!D29+Svømning!D29</f>
        <v>500</v>
      </c>
      <c r="E29" s="11">
        <f>+Bordtennis!E29+Bowling!E29+Bueskydning!E29+Fodbold!E29+Volleyball!E29+Snooker!E29+Svømning!E29</f>
        <v>0</v>
      </c>
      <c r="F29" s="11">
        <f>+Bordtennis!F29+Bowling!F29+Bueskydning!F29+Fodbold!F29+Volleyball!F29+Snooker!F29+Svømning!F29</f>
        <v>300</v>
      </c>
      <c r="G29" s="11">
        <f>+Bordtennis!G29+Bowling!G29+Bueskydning!G29+Fodbold!G29+Volleyball!G29+Snooker!G29+Svømning!G29</f>
        <v>0</v>
      </c>
      <c r="H29" s="11">
        <f>+Bordtennis!H29+Bowling!H29+Bueskydning!H29+Fodbold!H29+Volleyball!H29+Snooker!H29+Svømning!H29</f>
        <v>13000</v>
      </c>
      <c r="I29" s="11">
        <f>+Bordtennis!I29+Bowling!I29+Bueskydning!I29+Fodbold!I29+Volleyball!I29+Snooker!I29+Svømning!I29</f>
        <v>0</v>
      </c>
      <c r="J29" s="11">
        <f>+Bordtennis!J29+Bowling!J29+Bueskydning!J29+Fodbold!J29+Volleyball!J29+Snooker!J29+Svømning!J29</f>
        <v>0</v>
      </c>
      <c r="K29" s="11">
        <f>+Bordtennis!K29+Bowling!K29+Bueskydning!K29+Fodbold!K29+Volleyball!K29+Snooker!K29+Svømning!K29</f>
        <v>4000</v>
      </c>
      <c r="L29" s="11">
        <f>+Bordtennis!L29+Bowling!L29+Bueskydning!L29+Fodbold!L29+Volleyball!L29+Snooker!L29+Svømning!L29</f>
        <v>0</v>
      </c>
      <c r="M29" s="11">
        <f>+Bordtennis!M29+Bowling!M29+Bueskydning!M29+Fodbold!M29+Volleyball!M29+Snooker!M29+Svømning!M29</f>
        <v>0</v>
      </c>
      <c r="N29" s="11">
        <f>+Bordtennis!N29+Bowling!N29+Bueskydning!N29+Fodbold!N29+Volleyball!N29+Snooker!N29+Svømning!N29</f>
        <v>13000</v>
      </c>
      <c r="O29" s="12">
        <f t="shared" si="0"/>
        <v>31800</v>
      </c>
      <c r="P29" s="12">
        <v>34000</v>
      </c>
      <c r="Q29" s="57">
        <f t="shared" si="1"/>
        <v>-2200</v>
      </c>
    </row>
    <row r="30" spans="1:18" x14ac:dyDescent="0.25">
      <c r="A30" s="10" t="s">
        <v>46</v>
      </c>
      <c r="B30" s="1" t="s">
        <v>48</v>
      </c>
      <c r="C30" s="11">
        <f>+Bordtennis!C30+Bowling!C30+Bueskydning!C30+Fodbold!C30+Volleyball!C30+Snooker!C30+Svømning!C30</f>
        <v>0</v>
      </c>
      <c r="D30" s="11">
        <f>+Bordtennis!D30+Bowling!D30+Bueskydning!D30+Fodbold!D30+Volleyball!D30+Snooker!D30+Svømning!D30</f>
        <v>400</v>
      </c>
      <c r="E30" s="11">
        <f>+Bordtennis!E30+Bowling!E30+Bueskydning!E30+Fodbold!E30+Volleyball!E30+Snooker!E30+Svømning!E30</f>
        <v>0</v>
      </c>
      <c r="F30" s="11">
        <f>+Bordtennis!F30+Bowling!F30+Bueskydning!F30+Fodbold!F30+Volleyball!F30+Snooker!F30+Svømning!F30</f>
        <v>0</v>
      </c>
      <c r="G30" s="11">
        <f>+Bordtennis!G30+Bowling!G30+Bueskydning!G30+Fodbold!G30+Volleyball!G30+Snooker!G30+Svømning!G30</f>
        <v>0</v>
      </c>
      <c r="H30" s="11">
        <f>+Bordtennis!H30+Bowling!H30+Bueskydning!H30+Fodbold!H30+Volleyball!H30+Snooker!H30+Svømning!H30</f>
        <v>0</v>
      </c>
      <c r="I30" s="11">
        <f>+Bordtennis!I30+Bowling!I30+Bueskydning!I30+Fodbold!I30+Volleyball!I30+Snooker!I30+Svømning!I30</f>
        <v>0</v>
      </c>
      <c r="J30" s="11">
        <f>+Bordtennis!J30+Bowling!J30+Bueskydning!J30+Fodbold!J30+Volleyball!J30+Snooker!J30+Svømning!J30</f>
        <v>0</v>
      </c>
      <c r="K30" s="11">
        <f>+Bordtennis!K30+Bowling!K30+Bueskydning!K30+Fodbold!K30+Volleyball!K30+Snooker!K30+Svømning!K30</f>
        <v>0</v>
      </c>
      <c r="L30" s="11">
        <f>+Bordtennis!L30+Bowling!L30+Bueskydning!L30+Fodbold!L30+Volleyball!L30+Snooker!L30+Svømning!L30</f>
        <v>0</v>
      </c>
      <c r="M30" s="11">
        <f>+Bordtennis!M30+Bowling!M30+Bueskydning!M30+Fodbold!M30+Volleyball!M30+Snooker!M30+Svømning!M30</f>
        <v>0</v>
      </c>
      <c r="N30" s="11">
        <f>+Bordtennis!N30+Bowling!N30+Bueskydning!N30+Fodbold!N30+Volleyball!N30+Snooker!N30+Svømning!N30</f>
        <v>0</v>
      </c>
      <c r="O30" s="12">
        <f t="shared" si="0"/>
        <v>400</v>
      </c>
      <c r="P30" s="12">
        <v>400</v>
      </c>
      <c r="Q30" s="57">
        <f t="shared" si="1"/>
        <v>0</v>
      </c>
    </row>
    <row r="31" spans="1:18" x14ac:dyDescent="0.25">
      <c r="A31" s="10" t="s">
        <v>49</v>
      </c>
      <c r="B31" s="1" t="s">
        <v>50</v>
      </c>
      <c r="C31" s="11">
        <f>+Bordtennis!C31+Bowling!C31+Bueskydning!C31+Fodbold!C31+Volleyball!C31+Snooker!C31+Svømning!C31</f>
        <v>7544</v>
      </c>
      <c r="D31" s="11">
        <f>+Bordtennis!D31+Bowling!D31+Bueskydning!D31+Fodbold!D31+Volleyball!D31+Snooker!D31+Svømning!D31</f>
        <v>7544</v>
      </c>
      <c r="E31" s="11">
        <f>+Bordtennis!E31+Bowling!E31+Bueskydning!E31+Fodbold!E31+Volleyball!E31+Snooker!E31+Svømning!E31</f>
        <v>7044</v>
      </c>
      <c r="F31" s="11">
        <f>+Bordtennis!F31+Bowling!F31+Bueskydning!F31+Fodbold!F31+Volleyball!F31+Snooker!F31+Svømning!F31</f>
        <v>7544</v>
      </c>
      <c r="G31" s="11">
        <f>+Bordtennis!G31+Bowling!G31+Bueskydning!G31+Fodbold!G31+Volleyball!G31+Snooker!G31+Svømning!G31</f>
        <v>8044</v>
      </c>
      <c r="H31" s="11">
        <f>+Bordtennis!H31+Bowling!H31+Bueskydning!H31+Fodbold!H31+Volleyball!H31+Snooker!H31+Svømning!H31</f>
        <v>0</v>
      </c>
      <c r="I31" s="11">
        <f>+Bordtennis!I31+Bowling!I31+Bueskydning!I31+Fodbold!I31+Volleyball!I31+Snooker!I31+Svømning!I31</f>
        <v>0</v>
      </c>
      <c r="J31" s="11">
        <f>+Bordtennis!J31+Bowling!J31+Bueskydning!J31+Fodbold!J31+Volleyball!J31+Snooker!J31+Svømning!J31</f>
        <v>3840</v>
      </c>
      <c r="K31" s="11">
        <f>+Bordtennis!K31+Bowling!K31+Bueskydning!K31+Fodbold!K31+Volleyball!K31+Snooker!K31+Svømning!K31</f>
        <v>7944</v>
      </c>
      <c r="L31" s="11">
        <f>+Bordtennis!L31+Bowling!L31+Bueskydning!L31+Fodbold!L31+Volleyball!L31+Snooker!L31+Svømning!L31</f>
        <v>18144</v>
      </c>
      <c r="M31" s="11">
        <f>+Bordtennis!M31+Bowling!M31+Bueskydning!M31+Fodbold!M31+Volleyball!M31+Snooker!M31+Svømning!M31</f>
        <v>8670</v>
      </c>
      <c r="N31" s="11">
        <f>+Bordtennis!N31+Bowling!N31+Bueskydning!N31+Fodbold!N31+Volleyball!N31+Snooker!N31+Svømning!N31</f>
        <v>6618</v>
      </c>
      <c r="O31" s="12">
        <f t="shared" si="0"/>
        <v>82936</v>
      </c>
      <c r="P31" s="12">
        <v>61045</v>
      </c>
      <c r="Q31" s="57">
        <f t="shared" si="1"/>
        <v>21891</v>
      </c>
      <c r="R31" s="59" t="s">
        <v>226</v>
      </c>
    </row>
    <row r="32" spans="1:18" x14ac:dyDescent="0.25">
      <c r="A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/>
      <c r="P32" s="12"/>
    </row>
    <row r="33" spans="14:15" x14ac:dyDescent="0.25">
      <c r="N33" s="60" t="s">
        <v>225</v>
      </c>
      <c r="O33" s="58" t="s">
        <v>223</v>
      </c>
    </row>
    <row r="34" spans="14:15" x14ac:dyDescent="0.25">
      <c r="N34" s="60" t="s">
        <v>226</v>
      </c>
      <c r="O34" s="58" t="s">
        <v>227</v>
      </c>
    </row>
  </sheetData>
  <mergeCells count="3">
    <mergeCell ref="A1:B6"/>
    <mergeCell ref="D2:N2"/>
    <mergeCell ref="C4:N4"/>
  </mergeCells>
  <pageMargins left="0.31496062992125984" right="0.35433070866141736" top="0.74803149606299213" bottom="0.74803149606299213" header="0.31496062992125984" footer="0.31496062992125984"/>
  <pageSetup paperSize="9" scale="8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B13" sqref="B13:J13"/>
    </sheetView>
  </sheetViews>
  <sheetFormatPr defaultRowHeight="15" x14ac:dyDescent="0.25"/>
  <cols>
    <col min="1" max="1" width="5" style="1" bestFit="1" customWidth="1"/>
    <col min="2" max="2" width="23.85546875" style="1" bestFit="1" customWidth="1"/>
    <col min="3" max="13" width="9.140625" style="1"/>
    <col min="14" max="14" width="9.140625" style="1" customWidth="1"/>
    <col min="15" max="16384" width="9.140625" style="1"/>
  </cols>
  <sheetData>
    <row r="1" spans="1:17" ht="9.9499999999999993" customHeight="1" x14ac:dyDescent="0.25">
      <c r="A1" s="82" t="s">
        <v>204</v>
      </c>
      <c r="B1" s="82"/>
    </row>
    <row r="2" spans="1:17" s="4" customFormat="1" ht="23.25" x14ac:dyDescent="0.35">
      <c r="A2" s="82"/>
      <c r="B2" s="82"/>
      <c r="C2" s="2" t="s">
        <v>0</v>
      </c>
      <c r="D2" s="86" t="s">
        <v>51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3"/>
    </row>
    <row r="3" spans="1:17" s="4" customFormat="1" ht="15" customHeight="1" x14ac:dyDescent="0.35">
      <c r="A3" s="82"/>
      <c r="B3" s="8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7" s="2" customFormat="1" ht="15" customHeight="1" x14ac:dyDescent="0.35">
      <c r="A4" s="82"/>
      <c r="B4" s="82"/>
      <c r="C4" s="85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"/>
      <c r="Q4" s="52">
        <f>4900*2</f>
        <v>9800</v>
      </c>
    </row>
    <row r="5" spans="1:17" ht="9.9499999999999993" customHeight="1" x14ac:dyDescent="0.25">
      <c r="A5" s="82"/>
      <c r="B5" s="82"/>
    </row>
    <row r="6" spans="1:17" s="7" customFormat="1" x14ac:dyDescent="0.25">
      <c r="A6" s="82"/>
      <c r="B6" s="82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</row>
    <row r="7" spans="1:17" x14ac:dyDescent="0.25">
      <c r="A7" s="8" t="s">
        <v>14</v>
      </c>
      <c r="B7" s="9" t="s">
        <v>15</v>
      </c>
    </row>
    <row r="8" spans="1:17" x14ac:dyDescent="0.25">
      <c r="A8" s="10" t="s">
        <v>16</v>
      </c>
      <c r="B8" s="1" t="s">
        <v>17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" t="str">
        <f t="shared" ref="O8:O30" si="0">IF(SUM(C8:N8)=0,"",SUM(C8:N8))</f>
        <v/>
      </c>
    </row>
    <row r="9" spans="1:17" x14ac:dyDescent="0.25">
      <c r="A9" s="10" t="s">
        <v>16</v>
      </c>
      <c r="B9" s="1" t="s">
        <v>18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" t="str">
        <f t="shared" si="0"/>
        <v/>
      </c>
    </row>
    <row r="10" spans="1:17" x14ac:dyDescent="0.25">
      <c r="A10" s="10" t="s">
        <v>19</v>
      </c>
      <c r="B10" s="1" t="s">
        <v>20</v>
      </c>
      <c r="C10" s="1">
        <f>SUM(C13+C14+C15+C16)/4*3</f>
        <v>0</v>
      </c>
      <c r="D10" s="1">
        <f t="shared" ref="D10:N10" si="1">SUM(D13+D14+D15+D16)/4*3</f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v>0</v>
      </c>
    </row>
    <row r="11" spans="1:17" ht="9.9499999999999993" customHeight="1" x14ac:dyDescent="0.25">
      <c r="A11" s="10"/>
      <c r="O11" s="1" t="str">
        <f t="shared" si="0"/>
        <v/>
      </c>
    </row>
    <row r="12" spans="1:17" x14ac:dyDescent="0.25">
      <c r="A12" s="10"/>
      <c r="B12" s="9" t="s">
        <v>21</v>
      </c>
    </row>
    <row r="13" spans="1:17" x14ac:dyDescent="0.25">
      <c r="A13" s="10" t="s">
        <v>22</v>
      </c>
      <c r="B13" s="1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" t="str">
        <f t="shared" si="0"/>
        <v/>
      </c>
    </row>
    <row r="14" spans="1:17" x14ac:dyDescent="0.25">
      <c r="A14" s="10" t="s">
        <v>22</v>
      </c>
      <c r="B14" s="1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" t="str">
        <f t="shared" si="0"/>
        <v/>
      </c>
    </row>
    <row r="15" spans="1:17" x14ac:dyDescent="0.25">
      <c r="A15" s="10" t="s">
        <v>22</v>
      </c>
      <c r="B15" s="1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" t="str">
        <f t="shared" si="0"/>
        <v/>
      </c>
    </row>
    <row r="16" spans="1:17" x14ac:dyDescent="0.25">
      <c r="A16" s="10" t="s">
        <v>26</v>
      </c>
      <c r="B16" s="1" t="s">
        <v>27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" t="str">
        <f t="shared" si="0"/>
        <v/>
      </c>
      <c r="Q16" s="13"/>
    </row>
    <row r="17" spans="1:17" x14ac:dyDescent="0.25">
      <c r="A17" s="10" t="s">
        <v>28</v>
      </c>
      <c r="B17" s="1" t="s">
        <v>29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" t="str">
        <f t="shared" si="0"/>
        <v/>
      </c>
    </row>
    <row r="18" spans="1:17" x14ac:dyDescent="0.25">
      <c r="A18" s="10" t="s">
        <v>30</v>
      </c>
      <c r="B18" s="1" t="s">
        <v>31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" t="str">
        <f t="shared" si="0"/>
        <v/>
      </c>
    </row>
    <row r="19" spans="1:17" x14ac:dyDescent="0.25">
      <c r="A19" s="10" t="s">
        <v>32</v>
      </c>
      <c r="B19" s="1" t="s">
        <v>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" t="str">
        <f t="shared" si="0"/>
        <v/>
      </c>
    </row>
    <row r="20" spans="1:17" x14ac:dyDescent="0.25">
      <c r="A20" s="10" t="s">
        <v>34</v>
      </c>
      <c r="B20" s="1" t="s">
        <v>35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" t="str">
        <f t="shared" si="0"/>
        <v/>
      </c>
    </row>
    <row r="21" spans="1:17" x14ac:dyDescent="0.25">
      <c r="A21" s="10" t="s">
        <v>36</v>
      </c>
      <c r="B21" s="1" t="s">
        <v>37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" t="str">
        <f t="shared" si="0"/>
        <v/>
      </c>
    </row>
    <row r="22" spans="1:17" x14ac:dyDescent="0.25">
      <c r="A22" s="10" t="s">
        <v>34</v>
      </c>
      <c r="B22" s="1" t="s">
        <v>38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" t="str">
        <f t="shared" si="0"/>
        <v/>
      </c>
    </row>
    <row r="23" spans="1:17" x14ac:dyDescent="0.25">
      <c r="A23" s="10" t="s">
        <v>34</v>
      </c>
      <c r="B23" s="1" t="s">
        <v>39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" t="str">
        <f t="shared" si="0"/>
        <v/>
      </c>
    </row>
    <row r="24" spans="1:17" x14ac:dyDescent="0.25">
      <c r="A24" s="10" t="s">
        <v>34</v>
      </c>
      <c r="B24" s="1" t="s">
        <v>40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" t="str">
        <f t="shared" si="0"/>
        <v/>
      </c>
    </row>
    <row r="25" spans="1:17" x14ac:dyDescent="0.25">
      <c r="A25" s="10" t="s">
        <v>41</v>
      </c>
      <c r="B25" s="1" t="s">
        <v>42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" t="str">
        <f t="shared" si="0"/>
        <v/>
      </c>
    </row>
    <row r="26" spans="1:17" x14ac:dyDescent="0.25">
      <c r="A26" s="10" t="s">
        <v>41</v>
      </c>
      <c r="B26" s="1" t="s">
        <v>43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" t="str">
        <f t="shared" si="0"/>
        <v/>
      </c>
    </row>
    <row r="27" spans="1:17" x14ac:dyDescent="0.25">
      <c r="A27" s="10" t="s">
        <v>32</v>
      </c>
      <c r="B27" s="1" t="s">
        <v>44</v>
      </c>
      <c r="C27" s="16"/>
      <c r="D27" s="16"/>
      <c r="E27" s="16"/>
      <c r="F27" s="16"/>
      <c r="G27" s="16"/>
      <c r="H27" s="16"/>
      <c r="I27" s="16">
        <v>2800</v>
      </c>
      <c r="J27" s="16"/>
      <c r="K27" s="16"/>
      <c r="L27" s="16"/>
      <c r="M27" s="16"/>
      <c r="N27" s="16">
        <v>2800</v>
      </c>
      <c r="O27" s="1">
        <f t="shared" si="0"/>
        <v>5600</v>
      </c>
      <c r="Q27" s="12">
        <f>+O10-SUM(O13:O27)</f>
        <v>-5600</v>
      </c>
    </row>
    <row r="28" spans="1:17" x14ac:dyDescent="0.25">
      <c r="A28" s="10"/>
      <c r="B28" s="9" t="s">
        <v>45</v>
      </c>
      <c r="O28" s="1" t="str">
        <f t="shared" si="0"/>
        <v/>
      </c>
    </row>
    <row r="29" spans="1:17" x14ac:dyDescent="0.25">
      <c r="A29" s="10" t="s">
        <v>46</v>
      </c>
      <c r="B29" s="1" t="s">
        <v>47</v>
      </c>
      <c r="C29" s="16"/>
      <c r="D29" s="16"/>
      <c r="E29" s="16"/>
      <c r="F29" s="16"/>
      <c r="G29" s="16"/>
      <c r="H29" s="16"/>
      <c r="I29" s="16"/>
      <c r="J29" s="16"/>
      <c r="K29" s="16">
        <v>2500</v>
      </c>
      <c r="L29" s="16"/>
      <c r="M29" s="16"/>
      <c r="N29" s="16"/>
      <c r="O29" s="1">
        <f t="shared" si="0"/>
        <v>2500</v>
      </c>
    </row>
    <row r="30" spans="1:17" x14ac:dyDescent="0.25">
      <c r="A30" s="10" t="s">
        <v>46</v>
      </c>
      <c r="B30" s="1" t="s">
        <v>48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" t="str">
        <f t="shared" si="0"/>
        <v/>
      </c>
    </row>
    <row r="31" spans="1:17" x14ac:dyDescent="0.25">
      <c r="A31" s="10" t="s">
        <v>49</v>
      </c>
      <c r="B31" s="1" t="s">
        <v>50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 t="s">
        <v>52</v>
      </c>
    </row>
    <row r="32" spans="1:17" x14ac:dyDescent="0.25">
      <c r="A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mergeCells count="3">
    <mergeCell ref="A1:B6"/>
    <mergeCell ref="D2:N2"/>
    <mergeCell ref="C4:N4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B13" sqref="B13:J13"/>
    </sheetView>
  </sheetViews>
  <sheetFormatPr defaultRowHeight="15" x14ac:dyDescent="0.25"/>
  <cols>
    <col min="1" max="1" width="5" style="1" bestFit="1" customWidth="1"/>
    <col min="2" max="2" width="23.85546875" style="1" bestFit="1" customWidth="1"/>
    <col min="3" max="13" width="9.140625" style="1"/>
    <col min="14" max="14" width="9.140625" style="1" customWidth="1"/>
    <col min="15" max="16384" width="9.140625" style="1"/>
  </cols>
  <sheetData>
    <row r="1" spans="1:17" ht="9.9499999999999993" customHeight="1" x14ac:dyDescent="0.25">
      <c r="A1" s="82" t="s">
        <v>204</v>
      </c>
      <c r="B1" s="82"/>
    </row>
    <row r="2" spans="1:17" s="4" customFormat="1" ht="23.25" x14ac:dyDescent="0.35">
      <c r="A2" s="82"/>
      <c r="B2" s="82"/>
      <c r="C2" s="2" t="s">
        <v>0</v>
      </c>
      <c r="D2" s="86" t="s">
        <v>53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3"/>
    </row>
    <row r="3" spans="1:17" s="4" customFormat="1" ht="15" customHeight="1" x14ac:dyDescent="0.35">
      <c r="A3" s="82"/>
      <c r="B3" s="8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7" s="2" customFormat="1" ht="15" customHeight="1" x14ac:dyDescent="0.35">
      <c r="A4" s="82"/>
      <c r="B4" s="82"/>
      <c r="C4" s="85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"/>
      <c r="Q4" s="51">
        <f>12250*2</f>
        <v>24500</v>
      </c>
    </row>
    <row r="5" spans="1:17" ht="9.9499999999999993" customHeight="1" x14ac:dyDescent="0.25">
      <c r="A5" s="82"/>
      <c r="B5" s="82"/>
    </row>
    <row r="6" spans="1:17" s="7" customFormat="1" x14ac:dyDescent="0.25">
      <c r="A6" s="82"/>
      <c r="B6" s="82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</row>
    <row r="7" spans="1:17" x14ac:dyDescent="0.25">
      <c r="A7" s="8" t="s">
        <v>14</v>
      </c>
      <c r="B7" s="9" t="s">
        <v>15</v>
      </c>
    </row>
    <row r="8" spans="1:17" x14ac:dyDescent="0.25">
      <c r="A8" s="10" t="s">
        <v>16</v>
      </c>
      <c r="B8" s="1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 t="str">
        <f t="shared" ref="O8:O31" si="0">IF(SUM(C8:N8)=0,"",SUM(C8:N8))</f>
        <v/>
      </c>
    </row>
    <row r="9" spans="1:17" x14ac:dyDescent="0.25">
      <c r="A9" s="10" t="s">
        <v>16</v>
      </c>
      <c r="B9" s="1" t="s">
        <v>18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 t="str">
        <f t="shared" si="0"/>
        <v/>
      </c>
    </row>
    <row r="10" spans="1:17" x14ac:dyDescent="0.25">
      <c r="A10" s="10" t="s">
        <v>19</v>
      </c>
      <c r="B10" s="1" t="s">
        <v>20</v>
      </c>
      <c r="C10" s="12">
        <f>SUM(C13+C14+C15+C16)/4*3</f>
        <v>742.5</v>
      </c>
      <c r="D10" s="12">
        <f t="shared" ref="D10:N10" si="1">SUM(D13+D14+D15+D16)/4*3</f>
        <v>1703.25</v>
      </c>
      <c r="E10" s="12">
        <f t="shared" si="1"/>
        <v>742.5</v>
      </c>
      <c r="F10" s="12">
        <f t="shared" si="1"/>
        <v>3000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2190.75</v>
      </c>
      <c r="L10" s="12">
        <f t="shared" si="1"/>
        <v>990</v>
      </c>
      <c r="M10" s="12">
        <f t="shared" si="1"/>
        <v>2190.75</v>
      </c>
      <c r="N10" s="12">
        <f t="shared" si="1"/>
        <v>0</v>
      </c>
      <c r="O10" s="12">
        <f t="shared" si="0"/>
        <v>11559.75</v>
      </c>
    </row>
    <row r="11" spans="1:17" ht="9.9499999999999993" customHeight="1" x14ac:dyDescent="0.25">
      <c r="A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tr">
        <f t="shared" si="0"/>
        <v/>
      </c>
    </row>
    <row r="12" spans="1:17" x14ac:dyDescent="0.25">
      <c r="A12" s="10"/>
      <c r="B12" s="9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x14ac:dyDescent="0.25">
      <c r="A13" s="10" t="s">
        <v>22</v>
      </c>
      <c r="B13" s="1" t="s">
        <v>23</v>
      </c>
      <c r="C13" s="11">
        <v>990</v>
      </c>
      <c r="D13" s="11">
        <v>990</v>
      </c>
      <c r="E13" s="11">
        <v>990</v>
      </c>
      <c r="F13" s="11">
        <v>990</v>
      </c>
      <c r="G13" s="11"/>
      <c r="H13" s="11"/>
      <c r="I13" s="11"/>
      <c r="J13" s="11"/>
      <c r="K13" s="11">
        <v>1320</v>
      </c>
      <c r="L13" s="11">
        <v>1320</v>
      </c>
      <c r="M13" s="11">
        <v>1320</v>
      </c>
      <c r="N13" s="11"/>
      <c r="O13" s="12">
        <f t="shared" si="0"/>
        <v>7920</v>
      </c>
    </row>
    <row r="14" spans="1:17" x14ac:dyDescent="0.25">
      <c r="A14" s="10" t="s">
        <v>22</v>
      </c>
      <c r="B14" s="1" t="s">
        <v>24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 t="str">
        <f t="shared" si="0"/>
        <v/>
      </c>
    </row>
    <row r="15" spans="1:17" x14ac:dyDescent="0.25">
      <c r="A15" s="10" t="s">
        <v>22</v>
      </c>
      <c r="B15" s="1" t="s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 t="str">
        <f t="shared" si="0"/>
        <v/>
      </c>
    </row>
    <row r="16" spans="1:17" x14ac:dyDescent="0.25">
      <c r="A16" s="10" t="s">
        <v>26</v>
      </c>
      <c r="B16" s="1" t="s">
        <v>27</v>
      </c>
      <c r="C16" s="11"/>
      <c r="D16" s="11">
        <v>1281</v>
      </c>
      <c r="E16" s="11"/>
      <c r="F16" s="11">
        <v>3010</v>
      </c>
      <c r="G16" s="11"/>
      <c r="H16" s="11"/>
      <c r="I16" s="11"/>
      <c r="J16" s="11"/>
      <c r="K16" s="11">
        <v>1601</v>
      </c>
      <c r="L16" s="11"/>
      <c r="M16" s="11">
        <v>1601</v>
      </c>
      <c r="N16" s="11"/>
      <c r="O16" s="12">
        <f t="shared" si="0"/>
        <v>7493</v>
      </c>
      <c r="Q16" s="13"/>
    </row>
    <row r="17" spans="1:17" x14ac:dyDescent="0.25">
      <c r="A17" s="10" t="s">
        <v>28</v>
      </c>
      <c r="B17" s="1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 t="str">
        <f t="shared" si="0"/>
        <v/>
      </c>
    </row>
    <row r="18" spans="1:17" x14ac:dyDescent="0.25">
      <c r="A18" s="10" t="s">
        <v>30</v>
      </c>
      <c r="B18" s="1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 t="str">
        <f t="shared" si="0"/>
        <v/>
      </c>
    </row>
    <row r="19" spans="1:17" x14ac:dyDescent="0.25">
      <c r="A19" s="10" t="s">
        <v>32</v>
      </c>
      <c r="B19" s="1" t="s">
        <v>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 t="str">
        <f t="shared" si="0"/>
        <v/>
      </c>
    </row>
    <row r="20" spans="1:17" x14ac:dyDescent="0.25">
      <c r="A20" s="10" t="s">
        <v>34</v>
      </c>
      <c r="B20" s="1" t="s">
        <v>35</v>
      </c>
      <c r="C20" s="11"/>
      <c r="D20" s="11"/>
      <c r="E20" s="11"/>
      <c r="F20" s="11"/>
      <c r="G20" s="11">
        <v>500</v>
      </c>
      <c r="H20" s="11"/>
      <c r="I20" s="11"/>
      <c r="J20" s="11"/>
      <c r="K20" s="11"/>
      <c r="L20" s="11"/>
      <c r="M20" s="11"/>
      <c r="N20" s="11"/>
      <c r="O20" s="12">
        <f t="shared" si="0"/>
        <v>500</v>
      </c>
    </row>
    <row r="21" spans="1:17" x14ac:dyDescent="0.25">
      <c r="A21" s="10" t="s">
        <v>36</v>
      </c>
      <c r="B21" s="1" t="s">
        <v>37</v>
      </c>
      <c r="C21" s="11"/>
      <c r="D21" s="11"/>
      <c r="E21" s="11"/>
      <c r="F21" s="11"/>
      <c r="G21" s="11">
        <v>500</v>
      </c>
      <c r="H21" s="11"/>
      <c r="I21" s="11"/>
      <c r="J21" s="11"/>
      <c r="K21" s="11"/>
      <c r="L21" s="11"/>
      <c r="M21" s="11"/>
      <c r="N21" s="11"/>
      <c r="O21" s="12">
        <f t="shared" si="0"/>
        <v>500</v>
      </c>
    </row>
    <row r="22" spans="1:17" x14ac:dyDescent="0.25">
      <c r="A22" s="10" t="s">
        <v>34</v>
      </c>
      <c r="B22" s="1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 t="str">
        <f t="shared" si="0"/>
        <v/>
      </c>
    </row>
    <row r="23" spans="1:17" x14ac:dyDescent="0.25">
      <c r="A23" s="10" t="s">
        <v>34</v>
      </c>
      <c r="B23" s="1" t="s">
        <v>39</v>
      </c>
      <c r="C23" s="11"/>
      <c r="D23" s="11"/>
      <c r="E23" s="11"/>
      <c r="F23" s="11"/>
      <c r="G23" s="11">
        <v>2500</v>
      </c>
      <c r="H23" s="11"/>
      <c r="I23" s="11"/>
      <c r="J23" s="11"/>
      <c r="K23" s="11"/>
      <c r="L23" s="11"/>
      <c r="M23" s="11"/>
      <c r="N23" s="11">
        <v>2500</v>
      </c>
      <c r="O23" s="12">
        <f t="shared" si="0"/>
        <v>5000</v>
      </c>
    </row>
    <row r="24" spans="1:17" x14ac:dyDescent="0.25">
      <c r="A24" s="10" t="s">
        <v>34</v>
      </c>
      <c r="B24" s="1" t="s">
        <v>40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 t="str">
        <f t="shared" si="0"/>
        <v/>
      </c>
    </row>
    <row r="25" spans="1:17" x14ac:dyDescent="0.25">
      <c r="A25" s="10" t="s">
        <v>41</v>
      </c>
      <c r="B25" s="1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 t="str">
        <f t="shared" si="0"/>
        <v/>
      </c>
    </row>
    <row r="26" spans="1:17" x14ac:dyDescent="0.25">
      <c r="A26" s="10" t="s">
        <v>41</v>
      </c>
      <c r="B26" s="1" t="s">
        <v>43</v>
      </c>
      <c r="C26" s="11"/>
      <c r="D26" s="11"/>
      <c r="E26" s="11"/>
      <c r="F26" s="11"/>
      <c r="G26" s="11">
        <v>1800</v>
      </c>
      <c r="H26" s="11"/>
      <c r="I26" s="11"/>
      <c r="J26" s="11"/>
      <c r="K26" s="11"/>
      <c r="L26" s="11"/>
      <c r="M26" s="11"/>
      <c r="N26" s="11"/>
      <c r="O26" s="12">
        <f t="shared" si="0"/>
        <v>1800</v>
      </c>
    </row>
    <row r="27" spans="1:17" x14ac:dyDescent="0.25">
      <c r="A27" s="10" t="s">
        <v>32</v>
      </c>
      <c r="B27" s="1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 t="str">
        <f t="shared" si="0"/>
        <v/>
      </c>
      <c r="Q27" s="12">
        <f>+O10-SUM(O13:O27)</f>
        <v>-11653.25</v>
      </c>
    </row>
    <row r="28" spans="1:17" x14ac:dyDescent="0.25">
      <c r="A28" s="10"/>
      <c r="B28" s="9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 t="str">
        <f t="shared" si="0"/>
        <v/>
      </c>
    </row>
    <row r="29" spans="1:17" x14ac:dyDescent="0.25">
      <c r="A29" s="10" t="s">
        <v>46</v>
      </c>
      <c r="B29" s="1" t="s">
        <v>47</v>
      </c>
      <c r="C29" s="11"/>
      <c r="D29" s="11"/>
      <c r="E29" s="11"/>
      <c r="F29" s="11"/>
      <c r="G29" s="11"/>
      <c r="H29" s="11"/>
      <c r="I29" s="11"/>
      <c r="J29" s="11"/>
      <c r="K29" s="11">
        <v>1500</v>
      </c>
      <c r="L29" s="11"/>
      <c r="M29" s="11"/>
      <c r="N29" s="11"/>
      <c r="O29" s="12">
        <f t="shared" si="0"/>
        <v>1500</v>
      </c>
    </row>
    <row r="30" spans="1:17" x14ac:dyDescent="0.25">
      <c r="A30" s="10" t="s">
        <v>46</v>
      </c>
      <c r="B30" s="1" t="s">
        <v>48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 t="str">
        <f t="shared" si="0"/>
        <v/>
      </c>
    </row>
    <row r="31" spans="1:17" x14ac:dyDescent="0.25">
      <c r="A31" s="10" t="s">
        <v>49</v>
      </c>
      <c r="B31" s="1" t="s">
        <v>50</v>
      </c>
      <c r="C31" s="11">
        <v>3840</v>
      </c>
      <c r="D31" s="11">
        <v>3840</v>
      </c>
      <c r="E31" s="11">
        <v>3840</v>
      </c>
      <c r="F31" s="11">
        <v>3840</v>
      </c>
      <c r="G31" s="11">
        <v>3840</v>
      </c>
      <c r="H31" s="11"/>
      <c r="I31" s="11"/>
      <c r="J31" s="11">
        <v>3840</v>
      </c>
      <c r="K31" s="11">
        <v>3840</v>
      </c>
      <c r="L31" s="11">
        <v>3840</v>
      </c>
      <c r="M31" s="11">
        <f>3840+700</f>
        <v>4540</v>
      </c>
      <c r="N31" s="11">
        <v>3840</v>
      </c>
      <c r="O31" s="12">
        <f t="shared" si="0"/>
        <v>39100</v>
      </c>
    </row>
    <row r="32" spans="1:17" x14ac:dyDescent="0.25">
      <c r="A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/>
    </row>
  </sheetData>
  <mergeCells count="3">
    <mergeCell ref="A1:B6"/>
    <mergeCell ref="D2:N2"/>
    <mergeCell ref="C4:N4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F28" sqref="F28"/>
    </sheetView>
  </sheetViews>
  <sheetFormatPr defaultRowHeight="15" x14ac:dyDescent="0.25"/>
  <cols>
    <col min="1" max="1" width="5" style="1" bestFit="1" customWidth="1"/>
    <col min="2" max="2" width="23.85546875" style="1" bestFit="1" customWidth="1"/>
    <col min="3" max="13" width="9.140625" style="1"/>
    <col min="14" max="14" width="9.140625" style="1" customWidth="1"/>
    <col min="15" max="16384" width="9.140625" style="1"/>
  </cols>
  <sheetData>
    <row r="1" spans="1:17" ht="9.9499999999999993" customHeight="1" x14ac:dyDescent="0.25">
      <c r="A1" s="82" t="s">
        <v>204</v>
      </c>
      <c r="B1" s="82"/>
    </row>
    <row r="2" spans="1:17" s="4" customFormat="1" ht="23.25" x14ac:dyDescent="0.35">
      <c r="A2" s="82"/>
      <c r="B2" s="82"/>
      <c r="C2" s="2" t="s">
        <v>0</v>
      </c>
      <c r="D2" s="86" t="s">
        <v>205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3"/>
    </row>
    <row r="3" spans="1:17" s="4" customFormat="1" ht="15" customHeight="1" x14ac:dyDescent="0.35">
      <c r="A3" s="82"/>
      <c r="B3" s="8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7" s="2" customFormat="1" ht="15" customHeight="1" x14ac:dyDescent="0.35">
      <c r="A4" s="82"/>
      <c r="B4" s="82"/>
      <c r="C4" s="85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"/>
      <c r="Q4" s="52">
        <f>48500*2</f>
        <v>97000</v>
      </c>
    </row>
    <row r="5" spans="1:17" ht="9.9499999999999993" customHeight="1" x14ac:dyDescent="0.25">
      <c r="A5" s="82"/>
      <c r="B5" s="82"/>
    </row>
    <row r="6" spans="1:17" s="7" customFormat="1" x14ac:dyDescent="0.25">
      <c r="A6" s="82"/>
      <c r="B6" s="82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</row>
    <row r="7" spans="1:17" x14ac:dyDescent="0.25">
      <c r="A7" s="8" t="s">
        <v>14</v>
      </c>
      <c r="B7" s="9" t="s">
        <v>15</v>
      </c>
    </row>
    <row r="8" spans="1:17" x14ac:dyDescent="0.25">
      <c r="A8" s="10" t="s">
        <v>16</v>
      </c>
      <c r="B8" s="1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 t="str">
        <f t="shared" ref="O8:O31" si="0">IF(SUM(C8:N8)=0,"",SUM(C8:N8))</f>
        <v/>
      </c>
    </row>
    <row r="9" spans="1:17" x14ac:dyDescent="0.25">
      <c r="A9" s="10" t="s">
        <v>16</v>
      </c>
      <c r="B9" s="1" t="s">
        <v>18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 t="str">
        <f t="shared" si="0"/>
        <v/>
      </c>
    </row>
    <row r="10" spans="1:17" x14ac:dyDescent="0.25">
      <c r="A10" s="10" t="s">
        <v>19</v>
      </c>
      <c r="B10" s="1" t="s">
        <v>20</v>
      </c>
      <c r="C10" s="12">
        <f>SUM(C13+C14+C15+C16)/4*3</f>
        <v>2437.5</v>
      </c>
      <c r="D10" s="12">
        <f t="shared" ref="D10:N10" si="1">SUM(D13+D14+D15+D16)/4*3</f>
        <v>1050</v>
      </c>
      <c r="E10" s="12">
        <f t="shared" si="1"/>
        <v>1875</v>
      </c>
      <c r="F10" s="12">
        <f t="shared" si="1"/>
        <v>2887.5</v>
      </c>
      <c r="G10" s="12">
        <f t="shared" si="1"/>
        <v>3675</v>
      </c>
      <c r="H10" s="12">
        <f t="shared" si="1"/>
        <v>4237.5</v>
      </c>
      <c r="I10" s="12">
        <f t="shared" si="1"/>
        <v>0</v>
      </c>
      <c r="J10" s="12">
        <f t="shared" si="1"/>
        <v>3937.5</v>
      </c>
      <c r="K10" s="12">
        <f t="shared" si="1"/>
        <v>2287.5</v>
      </c>
      <c r="L10" s="12">
        <f t="shared" si="1"/>
        <v>600</v>
      </c>
      <c r="M10" s="12">
        <f t="shared" si="1"/>
        <v>600</v>
      </c>
      <c r="N10" s="12">
        <f t="shared" si="1"/>
        <v>0</v>
      </c>
      <c r="O10" s="12">
        <f t="shared" si="0"/>
        <v>23587.5</v>
      </c>
    </row>
    <row r="11" spans="1:17" ht="9.9499999999999993" customHeight="1" x14ac:dyDescent="0.25">
      <c r="A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tr">
        <f t="shared" si="0"/>
        <v/>
      </c>
    </row>
    <row r="12" spans="1:17" x14ac:dyDescent="0.25">
      <c r="A12" s="10"/>
      <c r="B12" s="9" t="s">
        <v>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7" x14ac:dyDescent="0.25">
      <c r="A13" s="10" t="s">
        <v>22</v>
      </c>
      <c r="B13" s="1" t="s">
        <v>23</v>
      </c>
      <c r="C13" s="11">
        <v>1600</v>
      </c>
      <c r="D13" s="11">
        <v>1400</v>
      </c>
      <c r="E13" s="11">
        <v>2500</v>
      </c>
      <c r="F13" s="11">
        <v>2200</v>
      </c>
      <c r="G13" s="11">
        <v>1800</v>
      </c>
      <c r="H13" s="11">
        <v>4200</v>
      </c>
      <c r="I13" s="11"/>
      <c r="J13" s="11">
        <v>2000</v>
      </c>
      <c r="K13" s="11">
        <v>1200</v>
      </c>
      <c r="L13" s="11">
        <v>800</v>
      </c>
      <c r="M13" s="11">
        <v>800</v>
      </c>
      <c r="N13" s="11"/>
      <c r="O13" s="12">
        <f t="shared" si="0"/>
        <v>18500</v>
      </c>
    </row>
    <row r="14" spans="1:17" x14ac:dyDescent="0.25">
      <c r="A14" s="10" t="s">
        <v>22</v>
      </c>
      <c r="B14" s="1" t="s">
        <v>24</v>
      </c>
      <c r="C14" s="11"/>
      <c r="D14" s="11"/>
      <c r="E14" s="11"/>
      <c r="F14" s="11"/>
      <c r="G14" s="11">
        <v>400</v>
      </c>
      <c r="H14" s="11"/>
      <c r="I14" s="11"/>
      <c r="J14" s="11">
        <v>800</v>
      </c>
      <c r="K14" s="11"/>
      <c r="L14" s="11"/>
      <c r="M14" s="11"/>
      <c r="N14" s="11"/>
      <c r="O14" s="12">
        <f t="shared" si="0"/>
        <v>1200</v>
      </c>
    </row>
    <row r="15" spans="1:17" x14ac:dyDescent="0.25">
      <c r="A15" s="10" t="s">
        <v>22</v>
      </c>
      <c r="B15" s="1" t="s">
        <v>25</v>
      </c>
      <c r="C15" s="11">
        <v>450</v>
      </c>
      <c r="D15" s="11"/>
      <c r="E15" s="11"/>
      <c r="F15" s="11">
        <v>450</v>
      </c>
      <c r="G15" s="11">
        <v>900</v>
      </c>
      <c r="H15" s="11">
        <v>450</v>
      </c>
      <c r="I15" s="11"/>
      <c r="J15" s="11">
        <v>450</v>
      </c>
      <c r="K15" s="11">
        <v>450</v>
      </c>
      <c r="L15" s="11"/>
      <c r="M15" s="11"/>
      <c r="N15" s="11"/>
      <c r="O15" s="12">
        <f t="shared" si="0"/>
        <v>3150</v>
      </c>
    </row>
    <row r="16" spans="1:17" x14ac:dyDescent="0.25">
      <c r="A16" s="10" t="s">
        <v>26</v>
      </c>
      <c r="B16" s="1" t="s">
        <v>27</v>
      </c>
      <c r="C16" s="11">
        <v>1200</v>
      </c>
      <c r="D16" s="11"/>
      <c r="E16" s="11"/>
      <c r="F16" s="11">
        <v>1200</v>
      </c>
      <c r="G16" s="11">
        <v>1800</v>
      </c>
      <c r="H16" s="11">
        <v>1000</v>
      </c>
      <c r="I16" s="11"/>
      <c r="J16" s="11">
        <v>2000</v>
      </c>
      <c r="K16" s="11">
        <v>1400</v>
      </c>
      <c r="L16" s="11"/>
      <c r="M16" s="11"/>
      <c r="N16" s="11"/>
      <c r="O16" s="12">
        <f t="shared" si="0"/>
        <v>8600</v>
      </c>
      <c r="Q16" s="13"/>
    </row>
    <row r="17" spans="1:17" x14ac:dyDescent="0.25">
      <c r="A17" s="10" t="s">
        <v>28</v>
      </c>
      <c r="B17" s="1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 t="str">
        <f t="shared" si="0"/>
        <v/>
      </c>
    </row>
    <row r="18" spans="1:17" x14ac:dyDescent="0.25">
      <c r="A18" s="10" t="s">
        <v>30</v>
      </c>
      <c r="B18" s="1" t="s">
        <v>31</v>
      </c>
      <c r="C18" s="11"/>
      <c r="D18" s="11"/>
      <c r="E18" s="11">
        <v>1500</v>
      </c>
      <c r="F18" s="11"/>
      <c r="G18" s="11"/>
      <c r="H18" s="11"/>
      <c r="I18" s="11"/>
      <c r="J18" s="11"/>
      <c r="K18" s="11"/>
      <c r="L18" s="11"/>
      <c r="M18" s="11"/>
      <c r="N18" s="11">
        <v>1500</v>
      </c>
      <c r="O18" s="12">
        <f t="shared" si="0"/>
        <v>3000</v>
      </c>
    </row>
    <row r="19" spans="1:17" x14ac:dyDescent="0.25">
      <c r="A19" s="10" t="s">
        <v>32</v>
      </c>
      <c r="B19" s="1" t="s">
        <v>33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 t="str">
        <f t="shared" si="0"/>
        <v/>
      </c>
    </row>
    <row r="20" spans="1:17" x14ac:dyDescent="0.25">
      <c r="A20" s="10" t="s">
        <v>34</v>
      </c>
      <c r="B20" s="1" t="s">
        <v>35</v>
      </c>
      <c r="C20" s="11">
        <v>100</v>
      </c>
      <c r="D20" s="11">
        <v>100</v>
      </c>
      <c r="E20" s="11">
        <v>100</v>
      </c>
      <c r="F20" s="11">
        <v>100</v>
      </c>
      <c r="G20" s="11">
        <v>100</v>
      </c>
      <c r="H20" s="11">
        <v>100</v>
      </c>
      <c r="I20" s="11">
        <v>100</v>
      </c>
      <c r="J20" s="11">
        <v>100</v>
      </c>
      <c r="K20" s="11">
        <v>100</v>
      </c>
      <c r="L20" s="11">
        <v>100</v>
      </c>
      <c r="M20" s="11">
        <v>100</v>
      </c>
      <c r="N20" s="11">
        <v>100</v>
      </c>
      <c r="O20" s="12">
        <f t="shared" si="0"/>
        <v>1200</v>
      </c>
    </row>
    <row r="21" spans="1:17" x14ac:dyDescent="0.25">
      <c r="A21" s="10" t="s">
        <v>36</v>
      </c>
      <c r="B21" s="1" t="s">
        <v>37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 t="str">
        <f t="shared" si="0"/>
        <v/>
      </c>
    </row>
    <row r="22" spans="1:17" x14ac:dyDescent="0.25">
      <c r="A22" s="10" t="s">
        <v>34</v>
      </c>
      <c r="B22" s="1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 t="str">
        <f t="shared" si="0"/>
        <v/>
      </c>
    </row>
    <row r="23" spans="1:17" x14ac:dyDescent="0.25">
      <c r="A23" s="10" t="s">
        <v>34</v>
      </c>
      <c r="B23" s="1" t="s">
        <v>39</v>
      </c>
      <c r="C23" s="11"/>
      <c r="D23" s="11"/>
      <c r="E23" s="11"/>
      <c r="F23" s="11">
        <v>500</v>
      </c>
      <c r="G23" s="11"/>
      <c r="H23" s="11"/>
      <c r="I23" s="11"/>
      <c r="J23" s="11"/>
      <c r="K23" s="11"/>
      <c r="L23" s="11"/>
      <c r="M23" s="11">
        <v>500</v>
      </c>
      <c r="N23" s="11"/>
      <c r="O23" s="12">
        <f t="shared" si="0"/>
        <v>1000</v>
      </c>
    </row>
    <row r="24" spans="1:17" x14ac:dyDescent="0.25">
      <c r="A24" s="10" t="s">
        <v>34</v>
      </c>
      <c r="B24" s="1" t="s">
        <v>40</v>
      </c>
      <c r="C24" s="11"/>
      <c r="D24" s="11"/>
      <c r="E24" s="11">
        <v>650</v>
      </c>
      <c r="F24" s="11"/>
      <c r="G24" s="11"/>
      <c r="H24" s="11"/>
      <c r="I24" s="11"/>
      <c r="J24" s="11"/>
      <c r="K24" s="11"/>
      <c r="L24" s="11">
        <v>650</v>
      </c>
      <c r="M24" s="11"/>
      <c r="N24" s="11"/>
      <c r="O24" s="12">
        <f t="shared" si="0"/>
        <v>1300</v>
      </c>
    </row>
    <row r="25" spans="1:17" x14ac:dyDescent="0.25">
      <c r="A25" s="10" t="s">
        <v>41</v>
      </c>
      <c r="B25" s="1" t="s">
        <v>42</v>
      </c>
      <c r="C25" s="11"/>
      <c r="D25" s="11"/>
      <c r="E25" s="11"/>
      <c r="F25" s="11">
        <v>2500</v>
      </c>
      <c r="G25" s="11"/>
      <c r="H25" s="11"/>
      <c r="I25" s="11"/>
      <c r="J25" s="11">
        <v>2000</v>
      </c>
      <c r="K25" s="11"/>
      <c r="L25" s="11"/>
      <c r="M25" s="11">
        <v>1500</v>
      </c>
      <c r="N25" s="11"/>
      <c r="O25" s="12">
        <f t="shared" si="0"/>
        <v>6000</v>
      </c>
    </row>
    <row r="26" spans="1:17" x14ac:dyDescent="0.25">
      <c r="A26" s="10" t="s">
        <v>41</v>
      </c>
      <c r="B26" s="1" t="s">
        <v>43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 t="str">
        <f t="shared" si="0"/>
        <v/>
      </c>
    </row>
    <row r="27" spans="1:17" x14ac:dyDescent="0.25">
      <c r="A27" s="10" t="s">
        <v>32</v>
      </c>
      <c r="B27" s="1" t="s">
        <v>44</v>
      </c>
      <c r="C27" s="11"/>
      <c r="D27" s="11"/>
      <c r="E27" s="11"/>
      <c r="F27" s="11">
        <v>6000</v>
      </c>
      <c r="G27" s="11"/>
      <c r="H27" s="11"/>
      <c r="I27" s="11"/>
      <c r="J27" s="11"/>
      <c r="K27" s="11"/>
      <c r="L27" s="11">
        <v>6000</v>
      </c>
      <c r="M27" s="11"/>
      <c r="N27" s="11"/>
      <c r="O27" s="12">
        <f t="shared" si="0"/>
        <v>12000</v>
      </c>
      <c r="Q27" s="12">
        <f>+O10-SUM(O13:O27)</f>
        <v>-32362.5</v>
      </c>
    </row>
    <row r="28" spans="1:17" x14ac:dyDescent="0.25">
      <c r="A28" s="10"/>
      <c r="B28" s="9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 t="str">
        <f t="shared" si="0"/>
        <v/>
      </c>
    </row>
    <row r="29" spans="1:17" x14ac:dyDescent="0.25">
      <c r="A29" s="10" t="s">
        <v>46</v>
      </c>
      <c r="B29" s="1" t="s">
        <v>47</v>
      </c>
      <c r="C29" s="11"/>
      <c r="D29" s="11">
        <v>500</v>
      </c>
      <c r="E29" s="11"/>
      <c r="F29" s="11"/>
      <c r="G29" s="11"/>
      <c r="H29" s="11">
        <v>13000</v>
      </c>
      <c r="I29" s="11"/>
      <c r="J29" s="11"/>
      <c r="K29" s="11"/>
      <c r="L29" s="11"/>
      <c r="M29" s="11"/>
      <c r="N29" s="11">
        <v>13000</v>
      </c>
      <c r="O29" s="12">
        <f t="shared" si="0"/>
        <v>26500</v>
      </c>
    </row>
    <row r="30" spans="1:17" x14ac:dyDescent="0.25">
      <c r="A30" s="10" t="s">
        <v>46</v>
      </c>
      <c r="B30" s="1" t="s">
        <v>48</v>
      </c>
      <c r="C30" s="11"/>
      <c r="D30" s="11">
        <v>400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>
        <f t="shared" si="0"/>
        <v>400</v>
      </c>
    </row>
    <row r="31" spans="1:17" x14ac:dyDescent="0.25">
      <c r="A31" s="10" t="s">
        <v>49</v>
      </c>
      <c r="B31" s="1" t="s">
        <v>50</v>
      </c>
      <c r="C31" s="11"/>
      <c r="D31" s="11"/>
      <c r="E31" s="11"/>
      <c r="F31" s="11"/>
      <c r="G31" s="11"/>
      <c r="H31" s="11"/>
      <c r="I31" s="11"/>
      <c r="J31" s="11"/>
      <c r="K31" s="11"/>
      <c r="L31" s="11">
        <v>10000</v>
      </c>
      <c r="M31" s="11"/>
      <c r="N31" s="11"/>
      <c r="O31" s="12">
        <f t="shared" si="0"/>
        <v>10000</v>
      </c>
    </row>
    <row r="32" spans="1:17" x14ac:dyDescent="0.25">
      <c r="A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mergeCells count="3">
    <mergeCell ref="A1:B6"/>
    <mergeCell ref="D2:N2"/>
    <mergeCell ref="C4:N4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B13" sqref="B13:J13"/>
    </sheetView>
  </sheetViews>
  <sheetFormatPr defaultRowHeight="15" x14ac:dyDescent="0.25"/>
  <cols>
    <col min="1" max="1" width="5" style="1" bestFit="1" customWidth="1"/>
    <col min="2" max="2" width="23.85546875" style="1" bestFit="1" customWidth="1"/>
    <col min="3" max="13" width="9.140625" style="1"/>
    <col min="14" max="14" width="9.140625" style="1" customWidth="1"/>
    <col min="15" max="16384" width="9.140625" style="1"/>
  </cols>
  <sheetData>
    <row r="1" spans="1:17" ht="9.9499999999999993" customHeight="1" x14ac:dyDescent="0.25">
      <c r="A1" s="82" t="s">
        <v>204</v>
      </c>
      <c r="B1" s="82"/>
    </row>
    <row r="2" spans="1:17" s="4" customFormat="1" ht="23.25" x14ac:dyDescent="0.35">
      <c r="A2" s="82"/>
      <c r="B2" s="82"/>
      <c r="C2" s="2" t="s">
        <v>0</v>
      </c>
      <c r="D2" s="86" t="s">
        <v>54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3"/>
    </row>
    <row r="3" spans="1:17" s="4" customFormat="1" ht="15" customHeight="1" x14ac:dyDescent="0.35">
      <c r="A3" s="82"/>
      <c r="B3" s="8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7" s="2" customFormat="1" ht="15" customHeight="1" x14ac:dyDescent="0.35">
      <c r="A4" s="82"/>
      <c r="B4" s="82"/>
      <c r="C4" s="85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"/>
      <c r="Q4" s="52">
        <f>4900*2</f>
        <v>9800</v>
      </c>
    </row>
    <row r="5" spans="1:17" ht="9.9499999999999993" customHeight="1" x14ac:dyDescent="0.25">
      <c r="A5" s="82"/>
      <c r="B5" s="82"/>
    </row>
    <row r="6" spans="1:17" s="7" customFormat="1" x14ac:dyDescent="0.25">
      <c r="A6" s="82"/>
      <c r="B6" s="82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</row>
    <row r="7" spans="1:17" x14ac:dyDescent="0.25">
      <c r="A7" s="8" t="s">
        <v>14</v>
      </c>
      <c r="B7" s="9" t="s">
        <v>15</v>
      </c>
    </row>
    <row r="8" spans="1:17" x14ac:dyDescent="0.25">
      <c r="A8" s="10" t="s">
        <v>16</v>
      </c>
      <c r="B8" s="1" t="s">
        <v>17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" t="str">
        <f t="shared" ref="O8:O30" si="0">IF(SUM(C8:N8)=0,"",SUM(C8:N8))</f>
        <v/>
      </c>
    </row>
    <row r="9" spans="1:17" x14ac:dyDescent="0.25">
      <c r="A9" s="10" t="s">
        <v>16</v>
      </c>
      <c r="B9" s="1" t="s">
        <v>18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" t="str">
        <f t="shared" si="0"/>
        <v/>
      </c>
    </row>
    <row r="10" spans="1:17" x14ac:dyDescent="0.25">
      <c r="A10" s="10" t="s">
        <v>19</v>
      </c>
      <c r="B10" s="1" t="s">
        <v>20</v>
      </c>
      <c r="C10" s="1">
        <f>SUM(C13+C14+C15+C16)/4*3</f>
        <v>0</v>
      </c>
      <c r="D10" s="1">
        <f t="shared" ref="D10:N10" si="1">SUM(D13+D14+D15+D16)/4*3</f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v>0</v>
      </c>
    </row>
    <row r="11" spans="1:17" ht="9.9499999999999993" customHeight="1" x14ac:dyDescent="0.25">
      <c r="A11" s="10"/>
      <c r="O11" s="1" t="str">
        <f t="shared" si="0"/>
        <v/>
      </c>
    </row>
    <row r="12" spans="1:17" x14ac:dyDescent="0.25">
      <c r="A12" s="10"/>
      <c r="B12" s="9" t="s">
        <v>21</v>
      </c>
    </row>
    <row r="13" spans="1:17" x14ac:dyDescent="0.25">
      <c r="A13" s="10" t="s">
        <v>22</v>
      </c>
      <c r="B13" s="1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" t="str">
        <f t="shared" si="0"/>
        <v/>
      </c>
    </row>
    <row r="14" spans="1:17" x14ac:dyDescent="0.25">
      <c r="A14" s="10" t="s">
        <v>22</v>
      </c>
      <c r="B14" s="1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" t="str">
        <f t="shared" si="0"/>
        <v/>
      </c>
    </row>
    <row r="15" spans="1:17" x14ac:dyDescent="0.25">
      <c r="A15" s="10" t="s">
        <v>22</v>
      </c>
      <c r="B15" s="1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" t="str">
        <f t="shared" si="0"/>
        <v/>
      </c>
    </row>
    <row r="16" spans="1:17" x14ac:dyDescent="0.25">
      <c r="A16" s="10" t="s">
        <v>26</v>
      </c>
      <c r="B16" s="1" t="s">
        <v>27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" t="str">
        <f t="shared" si="0"/>
        <v/>
      </c>
      <c r="Q16" s="13"/>
    </row>
    <row r="17" spans="1:17" x14ac:dyDescent="0.25">
      <c r="A17" s="10" t="s">
        <v>28</v>
      </c>
      <c r="B17" s="1" t="s">
        <v>29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" t="str">
        <f t="shared" si="0"/>
        <v/>
      </c>
    </row>
    <row r="18" spans="1:17" x14ac:dyDescent="0.25">
      <c r="A18" s="10" t="s">
        <v>30</v>
      </c>
      <c r="B18" s="1" t="s">
        <v>31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" t="str">
        <f t="shared" si="0"/>
        <v/>
      </c>
    </row>
    <row r="19" spans="1:17" x14ac:dyDescent="0.25">
      <c r="A19" s="10" t="s">
        <v>32</v>
      </c>
      <c r="B19" s="1" t="s">
        <v>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" t="str">
        <f t="shared" si="0"/>
        <v/>
      </c>
    </row>
    <row r="20" spans="1:17" x14ac:dyDescent="0.25">
      <c r="A20" s="10" t="s">
        <v>34</v>
      </c>
      <c r="B20" s="1" t="s">
        <v>35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" t="str">
        <f t="shared" si="0"/>
        <v/>
      </c>
    </row>
    <row r="21" spans="1:17" x14ac:dyDescent="0.25">
      <c r="A21" s="10" t="s">
        <v>36</v>
      </c>
      <c r="B21" s="1" t="s">
        <v>37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" t="str">
        <f t="shared" si="0"/>
        <v/>
      </c>
    </row>
    <row r="22" spans="1:17" x14ac:dyDescent="0.25">
      <c r="A22" s="10" t="s">
        <v>34</v>
      </c>
      <c r="B22" s="1" t="s">
        <v>38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" t="str">
        <f t="shared" si="0"/>
        <v/>
      </c>
    </row>
    <row r="23" spans="1:17" x14ac:dyDescent="0.25">
      <c r="A23" s="10" t="s">
        <v>34</v>
      </c>
      <c r="B23" s="1" t="s">
        <v>39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" t="str">
        <f t="shared" si="0"/>
        <v/>
      </c>
    </row>
    <row r="24" spans="1:17" x14ac:dyDescent="0.25">
      <c r="A24" s="10" t="s">
        <v>34</v>
      </c>
      <c r="B24" s="1" t="s">
        <v>40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" t="str">
        <f t="shared" si="0"/>
        <v/>
      </c>
    </row>
    <row r="25" spans="1:17" x14ac:dyDescent="0.25">
      <c r="A25" s="10" t="s">
        <v>41</v>
      </c>
      <c r="B25" s="1" t="s">
        <v>42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" t="str">
        <f t="shared" si="0"/>
        <v/>
      </c>
    </row>
    <row r="26" spans="1:17" x14ac:dyDescent="0.25">
      <c r="A26" s="10" t="s">
        <v>41</v>
      </c>
      <c r="B26" s="1" t="s">
        <v>43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" t="str">
        <f t="shared" si="0"/>
        <v/>
      </c>
    </row>
    <row r="27" spans="1:17" x14ac:dyDescent="0.25">
      <c r="A27" s="10" t="s">
        <v>32</v>
      </c>
      <c r="B27" s="1" t="s">
        <v>44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" t="str">
        <f t="shared" si="0"/>
        <v/>
      </c>
      <c r="Q27" s="12">
        <f>+O10-SUM(O13:O27)</f>
        <v>0</v>
      </c>
    </row>
    <row r="28" spans="1:17" x14ac:dyDescent="0.25">
      <c r="A28" s="10"/>
      <c r="B28" s="9" t="s">
        <v>45</v>
      </c>
      <c r="O28" s="1" t="str">
        <f t="shared" si="0"/>
        <v/>
      </c>
    </row>
    <row r="29" spans="1:17" x14ac:dyDescent="0.25">
      <c r="A29" s="10" t="s">
        <v>46</v>
      </c>
      <c r="B29" s="1" t="s">
        <v>47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" t="str">
        <f t="shared" si="0"/>
        <v/>
      </c>
    </row>
    <row r="30" spans="1:17" x14ac:dyDescent="0.25">
      <c r="A30" s="10" t="s">
        <v>46</v>
      </c>
      <c r="B30" s="1" t="s">
        <v>48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" t="str">
        <f t="shared" si="0"/>
        <v/>
      </c>
    </row>
    <row r="31" spans="1:17" x14ac:dyDescent="0.25">
      <c r="A31" s="10" t="s">
        <v>49</v>
      </c>
      <c r="B31" s="1" t="s">
        <v>50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 t="s">
        <v>52</v>
      </c>
    </row>
    <row r="32" spans="1:17" x14ac:dyDescent="0.25">
      <c r="A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mergeCells count="3">
    <mergeCell ref="A1:B6"/>
    <mergeCell ref="D2:N2"/>
    <mergeCell ref="C4:N4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zoomScaleNormal="100" workbookViewId="0">
      <selection activeCell="B13" sqref="B13:J13"/>
    </sheetView>
  </sheetViews>
  <sheetFormatPr defaultRowHeight="15" x14ac:dyDescent="0.25"/>
  <cols>
    <col min="1" max="1" width="5" style="1" bestFit="1" customWidth="1"/>
    <col min="2" max="2" width="23.85546875" style="1" bestFit="1" customWidth="1"/>
    <col min="3" max="13" width="9.140625" style="1"/>
    <col min="14" max="14" width="9.140625" style="1" customWidth="1"/>
    <col min="15" max="16384" width="9.140625" style="1"/>
  </cols>
  <sheetData>
    <row r="1" spans="1:17" ht="9.9499999999999993" customHeight="1" x14ac:dyDescent="0.25">
      <c r="A1" s="82" t="s">
        <v>204</v>
      </c>
      <c r="B1" s="82"/>
    </row>
    <row r="2" spans="1:17" s="4" customFormat="1" ht="23.25" x14ac:dyDescent="0.35">
      <c r="A2" s="82"/>
      <c r="B2" s="82"/>
      <c r="C2" s="2" t="s">
        <v>0</v>
      </c>
      <c r="D2" s="86" t="s">
        <v>206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3"/>
    </row>
    <row r="3" spans="1:17" s="4" customFormat="1" ht="15" customHeight="1" x14ac:dyDescent="0.35">
      <c r="A3" s="82"/>
      <c r="B3" s="8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7" s="2" customFormat="1" ht="15" customHeight="1" x14ac:dyDescent="0.35">
      <c r="A4" s="82"/>
      <c r="B4" s="82"/>
      <c r="C4" s="85" t="s">
        <v>59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6"/>
      <c r="Q4" s="52">
        <v>0</v>
      </c>
    </row>
    <row r="5" spans="1:17" ht="9.9499999999999993" customHeight="1" x14ac:dyDescent="0.25">
      <c r="A5" s="82"/>
      <c r="B5" s="82"/>
    </row>
    <row r="6" spans="1:17" s="7" customFormat="1" x14ac:dyDescent="0.25">
      <c r="A6" s="82"/>
      <c r="B6" s="82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</row>
    <row r="7" spans="1:17" x14ac:dyDescent="0.25">
      <c r="A7" s="8" t="s">
        <v>14</v>
      </c>
      <c r="B7" s="9" t="s">
        <v>15</v>
      </c>
    </row>
    <row r="8" spans="1:17" x14ac:dyDescent="0.25">
      <c r="A8" s="10" t="s">
        <v>16</v>
      </c>
      <c r="B8" s="1" t="s">
        <v>17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" t="str">
        <f t="shared" ref="O8:O30" si="0">IF(SUM(C8:N8)=0,"",SUM(C8:N8))</f>
        <v/>
      </c>
    </row>
    <row r="9" spans="1:17" x14ac:dyDescent="0.25">
      <c r="A9" s="10" t="s">
        <v>16</v>
      </c>
      <c r="B9" s="1" t="s">
        <v>18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" t="str">
        <f t="shared" si="0"/>
        <v/>
      </c>
    </row>
    <row r="10" spans="1:17" x14ac:dyDescent="0.25">
      <c r="A10" s="10" t="s">
        <v>19</v>
      </c>
      <c r="B10" s="1" t="s">
        <v>20</v>
      </c>
      <c r="C10" s="1">
        <f>SUM(C13+C14+C15+C16)/4*3</f>
        <v>0</v>
      </c>
      <c r="D10" s="1">
        <f t="shared" ref="D10:N10" si="1">SUM(D13+D14+D15+D16)/4*3</f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v>0</v>
      </c>
    </row>
    <row r="11" spans="1:17" ht="9.9499999999999993" customHeight="1" x14ac:dyDescent="0.25">
      <c r="A11" s="10"/>
      <c r="O11" s="1" t="str">
        <f t="shared" si="0"/>
        <v/>
      </c>
    </row>
    <row r="12" spans="1:17" x14ac:dyDescent="0.25">
      <c r="A12" s="10"/>
      <c r="B12" s="9" t="s">
        <v>21</v>
      </c>
    </row>
    <row r="13" spans="1:17" x14ac:dyDescent="0.25">
      <c r="A13" s="10" t="s">
        <v>22</v>
      </c>
      <c r="B13" s="1" t="s">
        <v>23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" t="str">
        <f t="shared" si="0"/>
        <v/>
      </c>
    </row>
    <row r="14" spans="1:17" x14ac:dyDescent="0.25">
      <c r="A14" s="10" t="s">
        <v>22</v>
      </c>
      <c r="B14" s="1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" t="str">
        <f t="shared" si="0"/>
        <v/>
      </c>
    </row>
    <row r="15" spans="1:17" x14ac:dyDescent="0.25">
      <c r="A15" s="10" t="s">
        <v>22</v>
      </c>
      <c r="B15" s="1" t="s">
        <v>25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" t="str">
        <f t="shared" si="0"/>
        <v/>
      </c>
    </row>
    <row r="16" spans="1:17" x14ac:dyDescent="0.25">
      <c r="A16" s="10" t="s">
        <v>26</v>
      </c>
      <c r="B16" s="1" t="s">
        <v>27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" t="str">
        <f t="shared" si="0"/>
        <v/>
      </c>
      <c r="Q16" s="13"/>
    </row>
    <row r="17" spans="1:17" x14ac:dyDescent="0.25">
      <c r="A17" s="10" t="s">
        <v>28</v>
      </c>
      <c r="B17" s="1" t="s">
        <v>29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" t="str">
        <f t="shared" si="0"/>
        <v/>
      </c>
    </row>
    <row r="18" spans="1:17" x14ac:dyDescent="0.25">
      <c r="A18" s="10" t="s">
        <v>30</v>
      </c>
      <c r="B18" s="1" t="s">
        <v>31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" t="str">
        <f t="shared" si="0"/>
        <v/>
      </c>
    </row>
    <row r="19" spans="1:17" x14ac:dyDescent="0.25">
      <c r="A19" s="10" t="s">
        <v>32</v>
      </c>
      <c r="B19" s="1" t="s">
        <v>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" t="str">
        <f t="shared" si="0"/>
        <v/>
      </c>
    </row>
    <row r="20" spans="1:17" x14ac:dyDescent="0.25">
      <c r="A20" s="10" t="s">
        <v>34</v>
      </c>
      <c r="B20" s="1" t="s">
        <v>35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" t="str">
        <f t="shared" si="0"/>
        <v/>
      </c>
    </row>
    <row r="21" spans="1:17" x14ac:dyDescent="0.25">
      <c r="A21" s="10" t="s">
        <v>36</v>
      </c>
      <c r="B21" s="1" t="s">
        <v>37</v>
      </c>
      <c r="C21" s="16">
        <v>4250</v>
      </c>
      <c r="D21" s="16">
        <v>4250</v>
      </c>
      <c r="E21" s="16">
        <v>4250</v>
      </c>
      <c r="F21" s="16">
        <v>4250</v>
      </c>
      <c r="G21" s="16">
        <v>4250</v>
      </c>
      <c r="H21" s="16">
        <v>3250</v>
      </c>
      <c r="I21" s="16">
        <v>3250</v>
      </c>
      <c r="J21" s="16">
        <v>5250</v>
      </c>
      <c r="K21" s="16">
        <v>4750</v>
      </c>
      <c r="L21" s="16">
        <v>4250</v>
      </c>
      <c r="M21" s="16">
        <v>4250</v>
      </c>
      <c r="N21" s="16">
        <v>3750</v>
      </c>
      <c r="O21" s="1">
        <f t="shared" si="0"/>
        <v>50000</v>
      </c>
    </row>
    <row r="22" spans="1:17" x14ac:dyDescent="0.25">
      <c r="A22" s="10" t="s">
        <v>34</v>
      </c>
      <c r="B22" s="1" t="s">
        <v>38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" t="str">
        <f t="shared" si="0"/>
        <v/>
      </c>
    </row>
    <row r="23" spans="1:17" x14ac:dyDescent="0.25">
      <c r="A23" s="10" t="s">
        <v>34</v>
      </c>
      <c r="B23" s="1" t="s">
        <v>39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" t="str">
        <f t="shared" si="0"/>
        <v/>
      </c>
    </row>
    <row r="24" spans="1:17" x14ac:dyDescent="0.25">
      <c r="A24" s="10" t="s">
        <v>34</v>
      </c>
      <c r="B24" s="1" t="s">
        <v>40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" t="str">
        <f t="shared" si="0"/>
        <v/>
      </c>
    </row>
    <row r="25" spans="1:17" x14ac:dyDescent="0.25">
      <c r="A25" s="10" t="s">
        <v>41</v>
      </c>
      <c r="B25" s="1" t="s">
        <v>42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" t="str">
        <f t="shared" si="0"/>
        <v/>
      </c>
    </row>
    <row r="26" spans="1:17" x14ac:dyDescent="0.25">
      <c r="A26" s="10" t="s">
        <v>41</v>
      </c>
      <c r="B26" s="1" t="s">
        <v>43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" t="str">
        <f t="shared" si="0"/>
        <v/>
      </c>
    </row>
    <row r="27" spans="1:17" x14ac:dyDescent="0.25">
      <c r="A27" s="10" t="s">
        <v>32</v>
      </c>
      <c r="B27" s="1" t="s">
        <v>44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" t="str">
        <f t="shared" si="0"/>
        <v/>
      </c>
      <c r="Q27" s="12">
        <f>+O10-SUM(O13:O27)</f>
        <v>-50000</v>
      </c>
    </row>
    <row r="28" spans="1:17" x14ac:dyDescent="0.25">
      <c r="A28" s="10"/>
      <c r="B28" s="9" t="s">
        <v>45</v>
      </c>
      <c r="O28" s="1" t="str">
        <f t="shared" si="0"/>
        <v/>
      </c>
    </row>
    <row r="29" spans="1:17" x14ac:dyDescent="0.25">
      <c r="A29" s="10" t="s">
        <v>46</v>
      </c>
      <c r="B29" s="1" t="s">
        <v>47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" t="str">
        <f t="shared" si="0"/>
        <v/>
      </c>
    </row>
    <row r="30" spans="1:17" x14ac:dyDescent="0.25">
      <c r="A30" s="10" t="s">
        <v>46</v>
      </c>
      <c r="B30" s="1" t="s">
        <v>48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" t="str">
        <f t="shared" si="0"/>
        <v/>
      </c>
    </row>
    <row r="31" spans="1:17" x14ac:dyDescent="0.25">
      <c r="A31" s="10" t="s">
        <v>49</v>
      </c>
      <c r="B31" s="1" t="s">
        <v>50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 t="s">
        <v>52</v>
      </c>
    </row>
    <row r="32" spans="1:17" x14ac:dyDescent="0.25">
      <c r="A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</sheetData>
  <mergeCells count="3">
    <mergeCell ref="A1:B6"/>
    <mergeCell ref="D2:N2"/>
    <mergeCell ref="C4:N4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12</vt:i4>
      </vt:variant>
    </vt:vector>
  </HeadingPairs>
  <TitlesOfParts>
    <vt:vector size="24" baseType="lpstr">
      <vt:lpstr>Ark1</vt:lpstr>
      <vt:lpstr>Budget 2018 Samlet</vt:lpstr>
      <vt:lpstr>Fællesudgifter</vt:lpstr>
      <vt:lpstr>Budget 2018 alle afd.</vt:lpstr>
      <vt:lpstr>Bordtennis</vt:lpstr>
      <vt:lpstr>Bowling</vt:lpstr>
      <vt:lpstr>Bueskydning</vt:lpstr>
      <vt:lpstr>Fodbold</vt:lpstr>
      <vt:lpstr>Idrætsuniverset</vt:lpstr>
      <vt:lpstr>Volleyball</vt:lpstr>
      <vt:lpstr>Snooker</vt:lpstr>
      <vt:lpstr>Svømning</vt:lpstr>
      <vt:lpstr>Bordtennis!Udskriftsområde</vt:lpstr>
      <vt:lpstr>Bowling!Udskriftsområde</vt:lpstr>
      <vt:lpstr>'Budget 2018 alle afd.'!Udskriftsområde</vt:lpstr>
      <vt:lpstr>'Budget 2018 Samlet'!Udskriftsområde</vt:lpstr>
      <vt:lpstr>Bueskydning!Udskriftsområde</vt:lpstr>
      <vt:lpstr>Fodbold!Udskriftsområde</vt:lpstr>
      <vt:lpstr>Fællesudgifter!Udskriftsområde</vt:lpstr>
      <vt:lpstr>Idrætsuniverset!Udskriftsområde</vt:lpstr>
      <vt:lpstr>Snooker!Udskriftsområde</vt:lpstr>
      <vt:lpstr>Svømning!Udskriftsområde</vt:lpstr>
      <vt:lpstr>Volleyball!Udskriftsområde</vt:lpstr>
      <vt:lpstr>'Budget 2018 Samlet'!Udskriftstitler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Søren Sørensen</cp:lastModifiedBy>
  <cp:lastPrinted>2018-01-18T11:52:58Z</cp:lastPrinted>
  <dcterms:created xsi:type="dcterms:W3CDTF">2015-12-10T21:24:30Z</dcterms:created>
  <dcterms:modified xsi:type="dcterms:W3CDTF">2018-01-30T08:34:28Z</dcterms:modified>
</cp:coreProperties>
</file>